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autoCompressPictures="0"/>
  <mc:AlternateContent xmlns:mc="http://schemas.openxmlformats.org/markup-compatibility/2006">
    <mc:Choice Requires="x15">
      <x15ac:absPath xmlns:x15ac="http://schemas.microsoft.com/office/spreadsheetml/2010/11/ac" url="N:\ISO-TS16949\Handbuch Stannol 05-2009\Einkauf\Stannol\Aufzeichnungen\Konfliktmineralien\CMRT - Zinn\Version 6.5_Mai 2025\"/>
    </mc:Choice>
  </mc:AlternateContent>
  <xr:revisionPtr revIDLastSave="0" documentId="13_ncr:1_{C82B6386-ACD0-498C-8759-294D8A67EB22}"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28920" yWindow="-105" windowWidth="29040" windowHeight="157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s="1"/>
  <c r="C9" i="5" s="1"/>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V52" i="5"/>
  <c r="E52" i="5"/>
  <c r="X52" i="5" s="1"/>
  <c r="V53" i="5"/>
  <c r="E53" i="5"/>
  <c r="X53" i="5" s="1"/>
  <c r="V54" i="5"/>
  <c r="E54" i="5"/>
  <c r="X54" i="5" s="1"/>
  <c r="V55" i="5"/>
  <c r="E55" i="5"/>
  <c r="X55" i="5" s="1"/>
  <c r="V56" i="5"/>
  <c r="E56" i="5"/>
  <c r="X56" i="5" s="1"/>
  <c r="V57" i="5"/>
  <c r="E57" i="5"/>
  <c r="X57" i="5" s="1"/>
  <c r="V58" i="5"/>
  <c r="E58" i="5"/>
  <c r="X58" i="5" s="1"/>
  <c r="V59" i="5"/>
  <c r="E59" i="5"/>
  <c r="X59" i="5" s="1"/>
  <c r="V60" i="5"/>
  <c r="E60" i="5"/>
  <c r="X60" i="5" s="1"/>
  <c r="V61" i="5"/>
  <c r="E61" i="5"/>
  <c r="X61" i="5" s="1"/>
  <c r="V62" i="5"/>
  <c r="E62" i="5"/>
  <c r="X62" i="5" s="1"/>
  <c r="V63" i="5"/>
  <c r="E63" i="5"/>
  <c r="X63" i="5" s="1"/>
  <c r="V64" i="5"/>
  <c r="E64" i="5"/>
  <c r="X64" i="5" s="1"/>
  <c r="V65" i="5"/>
  <c r="E65" i="5"/>
  <c r="X65" i="5" s="1"/>
  <c r="V66" i="5"/>
  <c r="E66" i="5"/>
  <c r="X66" i="5" s="1"/>
  <c r="V67" i="5"/>
  <c r="E67" i="5"/>
  <c r="X67" i="5" s="1"/>
  <c r="V68" i="5"/>
  <c r="E68" i="5"/>
  <c r="X68" i="5" s="1"/>
  <c r="V69" i="5"/>
  <c r="E69" i="5"/>
  <c r="X69" i="5" s="1"/>
  <c r="V70" i="5"/>
  <c r="E70" i="5"/>
  <c r="X70" i="5" s="1"/>
  <c r="V71" i="5"/>
  <c r="E71" i="5"/>
  <c r="X71" i="5" s="1"/>
  <c r="V72" i="5"/>
  <c r="E72" i="5"/>
  <c r="X72" i="5" s="1"/>
  <c r="V73" i="5"/>
  <c r="E73" i="5"/>
  <c r="X73" i="5" s="1"/>
  <c r="V74" i="5"/>
  <c r="E74" i="5"/>
  <c r="X74" i="5" s="1"/>
  <c r="V75" i="5"/>
  <c r="E75" i="5"/>
  <c r="X75" i="5" s="1"/>
  <c r="V76" i="5"/>
  <c r="E76" i="5"/>
  <c r="X76" i="5" s="1"/>
  <c r="V77" i="5"/>
  <c r="E77" i="5"/>
  <c r="X77" i="5" s="1"/>
  <c r="V78" i="5"/>
  <c r="E78" i="5"/>
  <c r="V79" i="5"/>
  <c r="E79" i="5"/>
  <c r="X79" i="5" s="1"/>
  <c r="V80" i="5"/>
  <c r="E80" i="5"/>
  <c r="X80" i="5" s="1"/>
  <c r="V81" i="5"/>
  <c r="E81" i="5"/>
  <c r="X81" i="5" s="1"/>
  <c r="V82" i="5"/>
  <c r="E82" i="5"/>
  <c r="X82" i="5" s="1"/>
  <c r="V83" i="5"/>
  <c r="E83" i="5"/>
  <c r="X83" i="5" s="1"/>
  <c r="V84" i="5"/>
  <c r="E84" i="5"/>
  <c r="X84" i="5" s="1"/>
  <c r="V85" i="5"/>
  <c r="E85" i="5"/>
  <c r="X85" i="5" s="1"/>
  <c r="V86" i="5"/>
  <c r="E86" i="5"/>
  <c r="X86" i="5" s="1"/>
  <c r="V87" i="5"/>
  <c r="E87" i="5"/>
  <c r="X87" i="5" s="1"/>
  <c r="V88" i="5"/>
  <c r="E88" i="5"/>
  <c r="X88" i="5" s="1"/>
  <c r="V89" i="5"/>
  <c r="E89" i="5"/>
  <c r="X89" i="5" s="1"/>
  <c r="V90" i="5"/>
  <c r="E90" i="5"/>
  <c r="X90" i="5" s="1"/>
  <c r="V91" i="5"/>
  <c r="E91" i="5"/>
  <c r="X91" i="5" s="1"/>
  <c r="V92" i="5"/>
  <c r="E92" i="5"/>
  <c r="X92" i="5" s="1"/>
  <c r="V93" i="5"/>
  <c r="E93" i="5"/>
  <c r="X93" i="5" s="1"/>
  <c r="V94" i="5"/>
  <c r="E94" i="5"/>
  <c r="X94" i="5" s="1"/>
  <c r="V95" i="5"/>
  <c r="E95" i="5"/>
  <c r="X95" i="5" s="1"/>
  <c r="V96" i="5"/>
  <c r="E96" i="5"/>
  <c r="X96" i="5" s="1"/>
  <c r="V97" i="5"/>
  <c r="E97" i="5"/>
  <c r="X97" i="5" s="1"/>
  <c r="V98" i="5"/>
  <c r="E98" i="5"/>
  <c r="X98" i="5" s="1"/>
  <c r="V99" i="5"/>
  <c r="E99" i="5"/>
  <c r="X99" i="5" s="1"/>
  <c r="V100" i="5"/>
  <c r="E100" i="5"/>
  <c r="X100" i="5" s="1"/>
  <c r="V101" i="5"/>
  <c r="E101" i="5"/>
  <c r="X101" i="5" s="1"/>
  <c r="V102" i="5"/>
  <c r="E102" i="5"/>
  <c r="X102" i="5" s="1"/>
  <c r="V103" i="5"/>
  <c r="E103" i="5"/>
  <c r="X103" i="5" s="1"/>
  <c r="V104" i="5"/>
  <c r="E104" i="5"/>
  <c r="X104" i="5" s="1"/>
  <c r="V105" i="5"/>
  <c r="E105" i="5"/>
  <c r="X105" i="5" s="1"/>
  <c r="V106" i="5"/>
  <c r="E106" i="5"/>
  <c r="X106" i="5" s="1"/>
  <c r="V107" i="5"/>
  <c r="E107" i="5"/>
  <c r="X107" i="5" s="1"/>
  <c r="V108" i="5"/>
  <c r="E108" i="5"/>
  <c r="V109" i="5"/>
  <c r="E109" i="5"/>
  <c r="X109" i="5" s="1"/>
  <c r="V110" i="5"/>
  <c r="E110" i="5"/>
  <c r="X110" i="5" s="1"/>
  <c r="V111" i="5"/>
  <c r="E111" i="5"/>
  <c r="X111" i="5" s="1"/>
  <c r="V112" i="5"/>
  <c r="E112" i="5"/>
  <c r="X112" i="5" s="1"/>
  <c r="V113" i="5"/>
  <c r="E113" i="5"/>
  <c r="X113" i="5" s="1"/>
  <c r="V114" i="5"/>
  <c r="E114" i="5"/>
  <c r="X114" i="5" s="1"/>
  <c r="V115" i="5"/>
  <c r="E115" i="5"/>
  <c r="X115" i="5" s="1"/>
  <c r="V116" i="5"/>
  <c r="E116" i="5"/>
  <c r="X116" i="5" s="1"/>
  <c r="V117" i="5"/>
  <c r="E117" i="5"/>
  <c r="X117" i="5" s="1"/>
  <c r="V118" i="5"/>
  <c r="E118" i="5"/>
  <c r="X118" i="5" s="1"/>
  <c r="V119" i="5"/>
  <c r="E119" i="5"/>
  <c r="X119" i="5" s="1"/>
  <c r="V120" i="5"/>
  <c r="E120" i="5"/>
  <c r="X120" i="5" s="1"/>
  <c r="V121" i="5"/>
  <c r="E121" i="5"/>
  <c r="X121" i="5" s="1"/>
  <c r="V122" i="5"/>
  <c r="E122" i="5"/>
  <c r="X122" i="5" s="1"/>
  <c r="V123" i="5"/>
  <c r="E123" i="5"/>
  <c r="X123" i="5" s="1"/>
  <c r="V124" i="5"/>
  <c r="E124" i="5"/>
  <c r="X124" i="5" s="1"/>
  <c r="V125" i="5"/>
  <c r="E125" i="5"/>
  <c r="X125" i="5" s="1"/>
  <c r="V126" i="5"/>
  <c r="E126" i="5"/>
  <c r="X126" i="5" s="1"/>
  <c r="V127" i="5"/>
  <c r="E127" i="5"/>
  <c r="X127" i="5" s="1"/>
  <c r="V128" i="5"/>
  <c r="E128" i="5"/>
  <c r="X128" i="5" s="1"/>
  <c r="V129" i="5"/>
  <c r="E129" i="5"/>
  <c r="X129" i="5" s="1"/>
  <c r="V130" i="5"/>
  <c r="E130" i="5"/>
  <c r="X130" i="5" s="1"/>
  <c r="V131" i="5"/>
  <c r="E131" i="5"/>
  <c r="X131" i="5" s="1"/>
  <c r="V132" i="5"/>
  <c r="E132" i="5"/>
  <c r="X132" i="5" s="1"/>
  <c r="V133" i="5"/>
  <c r="E133" i="5"/>
  <c r="X133" i="5" s="1"/>
  <c r="V134" i="5"/>
  <c r="E134" i="5"/>
  <c r="X134" i="5" s="1"/>
  <c r="V135" i="5"/>
  <c r="E135" i="5"/>
  <c r="X135" i="5" s="1"/>
  <c r="V136" i="5"/>
  <c r="E136" i="5"/>
  <c r="X136" i="5" s="1"/>
  <c r="V137" i="5"/>
  <c r="E137" i="5"/>
  <c r="X137" i="5" s="1"/>
  <c r="V138" i="5"/>
  <c r="E138" i="5"/>
  <c r="X138" i="5" s="1"/>
  <c r="V139" i="5"/>
  <c r="E139" i="5"/>
  <c r="X139" i="5" s="1"/>
  <c r="V140" i="5"/>
  <c r="E140" i="5"/>
  <c r="X140" i="5" s="1"/>
  <c r="V141" i="5"/>
  <c r="E141" i="5"/>
  <c r="X141" i="5" s="1"/>
  <c r="V142" i="5"/>
  <c r="E142" i="5"/>
  <c r="X142" i="5" s="1"/>
  <c r="V143" i="5"/>
  <c r="E143" i="5"/>
  <c r="X143" i="5" s="1"/>
  <c r="V144" i="5"/>
  <c r="E144" i="5"/>
  <c r="X144" i="5" s="1"/>
  <c r="V145" i="5"/>
  <c r="E145" i="5"/>
  <c r="X145" i="5" s="1"/>
  <c r="V146" i="5"/>
  <c r="E146" i="5"/>
  <c r="X146" i="5" s="1"/>
  <c r="V147" i="5"/>
  <c r="E147" i="5"/>
  <c r="X147" i="5" s="1"/>
  <c r="V148" i="5"/>
  <c r="E148" i="5"/>
  <c r="X148" i="5" s="1"/>
  <c r="V149" i="5"/>
  <c r="E149" i="5"/>
  <c r="X149" i="5" s="1"/>
  <c r="V150" i="5"/>
  <c r="E150" i="5"/>
  <c r="X150" i="5" s="1"/>
  <c r="V151" i="5"/>
  <c r="E151" i="5"/>
  <c r="X151" i="5" s="1"/>
  <c r="V152" i="5"/>
  <c r="E152" i="5"/>
  <c r="X152" i="5" s="1"/>
  <c r="V153" i="5"/>
  <c r="E153" i="5"/>
  <c r="X153" i="5" s="1"/>
  <c r="V154" i="5"/>
  <c r="E154" i="5"/>
  <c r="X154" i="5" s="1"/>
  <c r="V155" i="5"/>
  <c r="E155" i="5"/>
  <c r="X155" i="5" s="1"/>
  <c r="V156" i="5"/>
  <c r="E156" i="5"/>
  <c r="X156" i="5" s="1"/>
  <c r="V157" i="5"/>
  <c r="E157" i="5"/>
  <c r="X157" i="5" s="1"/>
  <c r="V158" i="5"/>
  <c r="E158" i="5"/>
  <c r="X158" i="5" s="1"/>
  <c r="V159" i="5"/>
  <c r="E159" i="5"/>
  <c r="X159" i="5" s="1"/>
  <c r="V160" i="5"/>
  <c r="E160" i="5"/>
  <c r="X160" i="5" s="1"/>
  <c r="V161" i="5"/>
  <c r="E161" i="5"/>
  <c r="X161" i="5" s="1"/>
  <c r="V162" i="5"/>
  <c r="E162" i="5"/>
  <c r="X162" i="5" s="1"/>
  <c r="V163" i="5"/>
  <c r="E163" i="5"/>
  <c r="X163" i="5" s="1"/>
  <c r="V164" i="5"/>
  <c r="E164" i="5"/>
  <c r="X164" i="5" s="1"/>
  <c r="V165" i="5"/>
  <c r="E165" i="5"/>
  <c r="X165" i="5" s="1"/>
  <c r="V166" i="5"/>
  <c r="E166" i="5"/>
  <c r="X166" i="5" s="1"/>
  <c r="V167" i="5"/>
  <c r="E167" i="5"/>
  <c r="X167" i="5" s="1"/>
  <c r="V168" i="5"/>
  <c r="E168" i="5"/>
  <c r="X168" i="5" s="1"/>
  <c r="V169" i="5"/>
  <c r="E169" i="5"/>
  <c r="X169" i="5" s="1"/>
  <c r="V170" i="5"/>
  <c r="E170" i="5"/>
  <c r="X170" i="5" s="1"/>
  <c r="V171" i="5"/>
  <c r="E171" i="5"/>
  <c r="X171" i="5" s="1"/>
  <c r="V172" i="5"/>
  <c r="E172" i="5"/>
  <c r="X172" i="5" s="1"/>
  <c r="V173" i="5"/>
  <c r="E173" i="5"/>
  <c r="X173" i="5" s="1"/>
  <c r="V174" i="5"/>
  <c r="E174" i="5"/>
  <c r="X174" i="5" s="1"/>
  <c r="V175" i="5"/>
  <c r="E175" i="5"/>
  <c r="X175" i="5" s="1"/>
  <c r="V176" i="5"/>
  <c r="E176" i="5"/>
  <c r="X176" i="5" s="1"/>
  <c r="V177" i="5"/>
  <c r="E177" i="5"/>
  <c r="X177" i="5" s="1"/>
  <c r="V178" i="5"/>
  <c r="E178" i="5"/>
  <c r="X178" i="5" s="1"/>
  <c r="V179" i="5"/>
  <c r="E179" i="5"/>
  <c r="X179" i="5" s="1"/>
  <c r="V180" i="5"/>
  <c r="E180" i="5"/>
  <c r="V181" i="5"/>
  <c r="E181" i="5"/>
  <c r="X181" i="5" s="1"/>
  <c r="V182" i="5"/>
  <c r="E182" i="5"/>
  <c r="X182" i="5" s="1"/>
  <c r="V183" i="5"/>
  <c r="E183" i="5"/>
  <c r="X183" i="5" s="1"/>
  <c r="V184" i="5"/>
  <c r="E184" i="5"/>
  <c r="X184" i="5" s="1"/>
  <c r="V185" i="5"/>
  <c r="E185" i="5"/>
  <c r="X185" i="5" s="1"/>
  <c r="V186" i="5"/>
  <c r="E186" i="5"/>
  <c r="X186" i="5" s="1"/>
  <c r="V187" i="5"/>
  <c r="E187" i="5"/>
  <c r="X187" i="5" s="1"/>
  <c r="V188" i="5"/>
  <c r="E188" i="5"/>
  <c r="X188" i="5" s="1"/>
  <c r="V189" i="5"/>
  <c r="E189" i="5"/>
  <c r="X189" i="5" s="1"/>
  <c r="V190" i="5"/>
  <c r="E190" i="5"/>
  <c r="X190" i="5" s="1"/>
  <c r="V191" i="5"/>
  <c r="E191" i="5"/>
  <c r="X191" i="5" s="1"/>
  <c r="V192" i="5"/>
  <c r="E192" i="5"/>
  <c r="X192" i="5" s="1"/>
  <c r="V193" i="5"/>
  <c r="E193" i="5"/>
  <c r="X193" i="5" s="1"/>
  <c r="V194" i="5"/>
  <c r="E194" i="5"/>
  <c r="X194" i="5" s="1"/>
  <c r="V195" i="5"/>
  <c r="E195" i="5"/>
  <c r="X195" i="5" s="1"/>
  <c r="V196" i="5"/>
  <c r="E196" i="5"/>
  <c r="X196" i="5" s="1"/>
  <c r="V197" i="5"/>
  <c r="E197" i="5"/>
  <c r="X197" i="5" s="1"/>
  <c r="V198" i="5"/>
  <c r="E198" i="5"/>
  <c r="X198" i="5" s="1"/>
  <c r="V199" i="5"/>
  <c r="E199" i="5"/>
  <c r="X199" i="5" s="1"/>
  <c r="V200" i="5"/>
  <c r="E200" i="5"/>
  <c r="X200" i="5" s="1"/>
  <c r="V201" i="5"/>
  <c r="E201" i="5"/>
  <c r="X201" i="5" s="1"/>
  <c r="V202" i="5"/>
  <c r="E202" i="5"/>
  <c r="X202" i="5" s="1"/>
  <c r="V203" i="5"/>
  <c r="E203" i="5"/>
  <c r="X203" i="5" s="1"/>
  <c r="V204" i="5"/>
  <c r="E204" i="5"/>
  <c r="X204" i="5" s="1"/>
  <c r="V205" i="5"/>
  <c r="E205" i="5"/>
  <c r="X205" i="5" s="1"/>
  <c r="V206" i="5"/>
  <c r="E206" i="5"/>
  <c r="X206" i="5" s="1"/>
  <c r="V207" i="5"/>
  <c r="E207" i="5"/>
  <c r="X207" i="5" s="1"/>
  <c r="V208" i="5"/>
  <c r="E208" i="5"/>
  <c r="X208" i="5" s="1"/>
  <c r="V209" i="5"/>
  <c r="E209" i="5"/>
  <c r="X209" i="5" s="1"/>
  <c r="V210" i="5"/>
  <c r="E210" i="5"/>
  <c r="X210" i="5" s="1"/>
  <c r="V211" i="5"/>
  <c r="E211" i="5"/>
  <c r="X211" i="5" s="1"/>
  <c r="V212" i="5"/>
  <c r="E212" i="5"/>
  <c r="X212" i="5" s="1"/>
  <c r="V213" i="5"/>
  <c r="E213" i="5"/>
  <c r="X213" i="5" s="1"/>
  <c r="V214" i="5"/>
  <c r="E214" i="5"/>
  <c r="X214" i="5" s="1"/>
  <c r="V215" i="5"/>
  <c r="E215" i="5"/>
  <c r="X215" i="5" s="1"/>
  <c r="V216" i="5"/>
  <c r="E216" i="5"/>
  <c r="X216" i="5" s="1"/>
  <c r="V217" i="5"/>
  <c r="E217" i="5"/>
  <c r="X217" i="5" s="1"/>
  <c r="V218" i="5"/>
  <c r="E218" i="5"/>
  <c r="X218" i="5" s="1"/>
  <c r="V219" i="5"/>
  <c r="E219" i="5"/>
  <c r="X219" i="5" s="1"/>
  <c r="V220" i="5"/>
  <c r="E220" i="5"/>
  <c r="X220" i="5" s="1"/>
  <c r="V221" i="5"/>
  <c r="E221" i="5"/>
  <c r="X221" i="5" s="1"/>
  <c r="V222" i="5"/>
  <c r="E222" i="5"/>
  <c r="X222" i="5" s="1"/>
  <c r="V223" i="5"/>
  <c r="E223" i="5"/>
  <c r="X223" i="5" s="1"/>
  <c r="V224" i="5"/>
  <c r="E224" i="5"/>
  <c r="X224" i="5" s="1"/>
  <c r="V225" i="5"/>
  <c r="E225" i="5"/>
  <c r="X225" i="5" s="1"/>
  <c r="V226" i="5"/>
  <c r="E226" i="5"/>
  <c r="X226" i="5" s="1"/>
  <c r="V227" i="5"/>
  <c r="E227" i="5"/>
  <c r="X227" i="5" s="1"/>
  <c r="V228" i="5"/>
  <c r="E228" i="5"/>
  <c r="X228" i="5" s="1"/>
  <c r="V229" i="5"/>
  <c r="E229" i="5"/>
  <c r="X229" i="5" s="1"/>
  <c r="V230" i="5"/>
  <c r="E230" i="5"/>
  <c r="X230" i="5" s="1"/>
  <c r="V231" i="5"/>
  <c r="E231" i="5"/>
  <c r="X231" i="5" s="1"/>
  <c r="V232" i="5"/>
  <c r="E232" i="5"/>
  <c r="X232" i="5" s="1"/>
  <c r="V233" i="5"/>
  <c r="E233" i="5"/>
  <c r="X233" i="5" s="1"/>
  <c r="V234" i="5"/>
  <c r="E234" i="5"/>
  <c r="V235" i="5"/>
  <c r="E235" i="5"/>
  <c r="X235" i="5" s="1"/>
  <c r="V236" i="5"/>
  <c r="E236" i="5"/>
  <c r="X236" i="5" s="1"/>
  <c r="V237" i="5"/>
  <c r="E237" i="5"/>
  <c r="X237" i="5" s="1"/>
  <c r="V238" i="5"/>
  <c r="E238" i="5"/>
  <c r="X238" i="5" s="1"/>
  <c r="V239" i="5"/>
  <c r="E239" i="5"/>
  <c r="X239" i="5" s="1"/>
  <c r="V240" i="5"/>
  <c r="E240" i="5"/>
  <c r="X240" i="5" s="1"/>
  <c r="V241" i="5"/>
  <c r="E241" i="5"/>
  <c r="X241" i="5" s="1"/>
  <c r="V242" i="5"/>
  <c r="E242" i="5"/>
  <c r="X242" i="5" s="1"/>
  <c r="V243" i="5"/>
  <c r="E243" i="5"/>
  <c r="X243" i="5" s="1"/>
  <c r="V244" i="5"/>
  <c r="E244" i="5"/>
  <c r="X244" i="5" s="1"/>
  <c r="V245" i="5"/>
  <c r="E245" i="5"/>
  <c r="X245" i="5" s="1"/>
  <c r="V246" i="5"/>
  <c r="E246" i="5"/>
  <c r="X246" i="5" s="1"/>
  <c r="V247" i="5"/>
  <c r="E247" i="5"/>
  <c r="X247" i="5" s="1"/>
  <c r="V248" i="5"/>
  <c r="E248" i="5"/>
  <c r="X248" i="5" s="1"/>
  <c r="V249" i="5"/>
  <c r="E249" i="5"/>
  <c r="X249" i="5" s="1"/>
  <c r="V250" i="5"/>
  <c r="E250" i="5"/>
  <c r="X250" i="5" s="1"/>
  <c r="V251" i="5"/>
  <c r="E251" i="5"/>
  <c r="X251" i="5" s="1"/>
  <c r="V252" i="5"/>
  <c r="E252" i="5"/>
  <c r="X252" i="5" s="1"/>
  <c r="V253" i="5"/>
  <c r="E253" i="5"/>
  <c r="X253" i="5" s="1"/>
  <c r="V254" i="5"/>
  <c r="E254" i="5"/>
  <c r="X254" i="5" s="1"/>
  <c r="V255" i="5"/>
  <c r="E255" i="5"/>
  <c r="X255" i="5" s="1"/>
  <c r="V256" i="5"/>
  <c r="E256" i="5"/>
  <c r="X256" i="5" s="1"/>
  <c r="V257" i="5"/>
  <c r="E257" i="5"/>
  <c r="X257" i="5" s="1"/>
  <c r="V258" i="5"/>
  <c r="E258" i="5"/>
  <c r="X258" i="5" s="1"/>
  <c r="V259" i="5"/>
  <c r="E259" i="5"/>
  <c r="X259" i="5" s="1"/>
  <c r="V260" i="5"/>
  <c r="E260" i="5"/>
  <c r="X260" i="5" s="1"/>
  <c r="V261" i="5"/>
  <c r="E261" i="5"/>
  <c r="X261" i="5" s="1"/>
  <c r="V262" i="5"/>
  <c r="E262" i="5"/>
  <c r="X262" i="5" s="1"/>
  <c r="V263" i="5"/>
  <c r="E263" i="5"/>
  <c r="X263" i="5" s="1"/>
  <c r="V264" i="5"/>
  <c r="E264" i="5"/>
  <c r="X264" i="5" s="1"/>
  <c r="V265" i="5"/>
  <c r="E265" i="5"/>
  <c r="X265" i="5" s="1"/>
  <c r="V266" i="5"/>
  <c r="E266" i="5"/>
  <c r="X266" i="5" s="1"/>
  <c r="V267" i="5"/>
  <c r="E267" i="5"/>
  <c r="X267" i="5" s="1"/>
  <c r="V268" i="5"/>
  <c r="E268" i="5"/>
  <c r="X268" i="5" s="1"/>
  <c r="V269" i="5"/>
  <c r="E269" i="5"/>
  <c r="X269" i="5" s="1"/>
  <c r="V270" i="5"/>
  <c r="E270" i="5"/>
  <c r="X270" i="5" s="1"/>
  <c r="V271" i="5"/>
  <c r="E271" i="5"/>
  <c r="X271" i="5" s="1"/>
  <c r="V272" i="5"/>
  <c r="E272" i="5"/>
  <c r="X272" i="5" s="1"/>
  <c r="V273" i="5"/>
  <c r="E273" i="5"/>
  <c r="X273" i="5" s="1"/>
  <c r="V274" i="5"/>
  <c r="E274" i="5"/>
  <c r="X274" i="5" s="1"/>
  <c r="V275" i="5"/>
  <c r="E275" i="5"/>
  <c r="X275" i="5" s="1"/>
  <c r="V276" i="5"/>
  <c r="E276" i="5"/>
  <c r="X276" i="5" s="1"/>
  <c r="V277" i="5"/>
  <c r="E277" i="5"/>
  <c r="X277" i="5" s="1"/>
  <c r="V278" i="5"/>
  <c r="E278" i="5"/>
  <c r="X278" i="5" s="1"/>
  <c r="V279" i="5"/>
  <c r="E279" i="5"/>
  <c r="X279" i="5" s="1"/>
  <c r="V280" i="5"/>
  <c r="E280" i="5"/>
  <c r="X280" i="5" s="1"/>
  <c r="V281" i="5"/>
  <c r="E281" i="5"/>
  <c r="X281" i="5" s="1"/>
  <c r="V282" i="5"/>
  <c r="E282" i="5"/>
  <c r="X282" i="5" s="1"/>
  <c r="V283" i="5"/>
  <c r="E283" i="5"/>
  <c r="X283" i="5" s="1"/>
  <c r="V284" i="5"/>
  <c r="E284" i="5"/>
  <c r="X284" i="5" s="1"/>
  <c r="V285" i="5"/>
  <c r="E285" i="5"/>
  <c r="X285" i="5" s="1"/>
  <c r="V286" i="5"/>
  <c r="E286" i="5"/>
  <c r="X286" i="5" s="1"/>
  <c r="V287" i="5"/>
  <c r="E287" i="5"/>
  <c r="X287" i="5" s="1"/>
  <c r="V288" i="5"/>
  <c r="E288" i="5"/>
  <c r="X288" i="5" s="1"/>
  <c r="V289" i="5"/>
  <c r="E289" i="5"/>
  <c r="X289" i="5" s="1"/>
  <c r="V290" i="5"/>
  <c r="E290" i="5"/>
  <c r="X290" i="5" s="1"/>
  <c r="V291" i="5"/>
  <c r="E291" i="5"/>
  <c r="X291" i="5" s="1"/>
  <c r="V292" i="5"/>
  <c r="E292" i="5"/>
  <c r="X292" i="5" s="1"/>
  <c r="V293" i="5"/>
  <c r="E293" i="5"/>
  <c r="X293" i="5" s="1"/>
  <c r="V294" i="5"/>
  <c r="E294" i="5"/>
  <c r="X294" i="5" s="1"/>
  <c r="V295" i="5"/>
  <c r="E295" i="5"/>
  <c r="X295" i="5" s="1"/>
  <c r="V296" i="5"/>
  <c r="E296" i="5"/>
  <c r="X296" i="5" s="1"/>
  <c r="V297" i="5"/>
  <c r="E297" i="5"/>
  <c r="X297" i="5" s="1"/>
  <c r="V298" i="5"/>
  <c r="E298" i="5"/>
  <c r="X298" i="5" s="1"/>
  <c r="V299" i="5"/>
  <c r="E299" i="5"/>
  <c r="X299" i="5" s="1"/>
  <c r="V300" i="5"/>
  <c r="E300" i="5"/>
  <c r="X300" i="5" s="1"/>
  <c r="V301" i="5"/>
  <c r="E301" i="5"/>
  <c r="X301" i="5" s="1"/>
  <c r="V302" i="5"/>
  <c r="E302" i="5"/>
  <c r="X302" i="5" s="1"/>
  <c r="V303" i="5"/>
  <c r="E303" i="5"/>
  <c r="X303" i="5" s="1"/>
  <c r="V304" i="5"/>
  <c r="E304" i="5"/>
  <c r="X304" i="5" s="1"/>
  <c r="V305" i="5"/>
  <c r="E305" i="5"/>
  <c r="X305" i="5" s="1"/>
  <c r="V306" i="5"/>
  <c r="E306" i="5"/>
  <c r="X306" i="5" s="1"/>
  <c r="V307" i="5"/>
  <c r="E307" i="5"/>
  <c r="X307" i="5" s="1"/>
  <c r="V308" i="5"/>
  <c r="E308" i="5"/>
  <c r="X308" i="5" s="1"/>
  <c r="V309" i="5"/>
  <c r="E309" i="5"/>
  <c r="X309" i="5" s="1"/>
  <c r="V310" i="5"/>
  <c r="E310" i="5"/>
  <c r="X310" i="5" s="1"/>
  <c r="V311" i="5"/>
  <c r="E311" i="5"/>
  <c r="X311" i="5" s="1"/>
  <c r="V312" i="5"/>
  <c r="E312" i="5"/>
  <c r="X312" i="5" s="1"/>
  <c r="V313" i="5"/>
  <c r="E313" i="5"/>
  <c r="X313" i="5" s="1"/>
  <c r="V314" i="5"/>
  <c r="E314" i="5"/>
  <c r="X314" i="5" s="1"/>
  <c r="V315" i="5"/>
  <c r="E315" i="5"/>
  <c r="X315" i="5" s="1"/>
  <c r="V316" i="5"/>
  <c r="E316" i="5"/>
  <c r="X316" i="5" s="1"/>
  <c r="V317" i="5"/>
  <c r="E317" i="5"/>
  <c r="X317" i="5" s="1"/>
  <c r="V318" i="5"/>
  <c r="E318" i="5"/>
  <c r="X318" i="5" s="1"/>
  <c r="V319" i="5"/>
  <c r="E319" i="5"/>
  <c r="X319" i="5" s="1"/>
  <c r="V320" i="5"/>
  <c r="E320" i="5"/>
  <c r="X320" i="5" s="1"/>
  <c r="V321" i="5"/>
  <c r="E321" i="5"/>
  <c r="X321" i="5" s="1"/>
  <c r="V322" i="5"/>
  <c r="E322" i="5"/>
  <c r="X322" i="5" s="1"/>
  <c r="V323" i="5"/>
  <c r="E323" i="5"/>
  <c r="X323" i="5" s="1"/>
  <c r="V324" i="5"/>
  <c r="E324" i="5"/>
  <c r="X324" i="5" s="1"/>
  <c r="V325" i="5"/>
  <c r="E325" i="5"/>
  <c r="X325" i="5" s="1"/>
  <c r="V326" i="5"/>
  <c r="E326" i="5"/>
  <c r="X326" i="5" s="1"/>
  <c r="V327" i="5"/>
  <c r="E327" i="5"/>
  <c r="X327" i="5" s="1"/>
  <c r="V328" i="5"/>
  <c r="E328" i="5"/>
  <c r="X328" i="5" s="1"/>
  <c r="V329" i="5"/>
  <c r="E329" i="5"/>
  <c r="X329" i="5" s="1"/>
  <c r="V330" i="5"/>
  <c r="E330" i="5"/>
  <c r="X330" i="5" s="1"/>
  <c r="V331" i="5"/>
  <c r="E331" i="5"/>
  <c r="X331" i="5" s="1"/>
  <c r="V332" i="5"/>
  <c r="E332" i="5"/>
  <c r="X332" i="5" s="1"/>
  <c r="V333" i="5"/>
  <c r="E333" i="5"/>
  <c r="X333" i="5" s="1"/>
  <c r="V334" i="5"/>
  <c r="E334" i="5"/>
  <c r="X334" i="5" s="1"/>
  <c r="V335" i="5"/>
  <c r="E335" i="5"/>
  <c r="X335" i="5" s="1"/>
  <c r="V336" i="5"/>
  <c r="E336" i="5"/>
  <c r="X336" i="5" s="1"/>
  <c r="V337" i="5"/>
  <c r="E337" i="5"/>
  <c r="X337" i="5" s="1"/>
  <c r="V338" i="5"/>
  <c r="E338" i="5"/>
  <c r="X338" i="5" s="1"/>
  <c r="V339" i="5"/>
  <c r="E339" i="5"/>
  <c r="X339" i="5" s="1"/>
  <c r="V340" i="5"/>
  <c r="E340" i="5"/>
  <c r="X340" i="5" s="1"/>
  <c r="V341" i="5"/>
  <c r="E341" i="5"/>
  <c r="X341" i="5" s="1"/>
  <c r="V342" i="5"/>
  <c r="E342" i="5"/>
  <c r="X342" i="5" s="1"/>
  <c r="V343" i="5"/>
  <c r="E343" i="5"/>
  <c r="X343" i="5" s="1"/>
  <c r="V344" i="5"/>
  <c r="E344" i="5"/>
  <c r="X344" i="5" s="1"/>
  <c r="V345" i="5"/>
  <c r="E345" i="5"/>
  <c r="X345" i="5" s="1"/>
  <c r="V346" i="5"/>
  <c r="E346" i="5"/>
  <c r="X346" i="5" s="1"/>
  <c r="V347" i="5"/>
  <c r="E347" i="5"/>
  <c r="X347" i="5" s="1"/>
  <c r="V348" i="5"/>
  <c r="E348" i="5"/>
  <c r="X348" i="5" s="1"/>
  <c r="V349" i="5"/>
  <c r="E349" i="5"/>
  <c r="X349" i="5" s="1"/>
  <c r="V350" i="5"/>
  <c r="E350" i="5"/>
  <c r="X350" i="5" s="1"/>
  <c r="V351" i="5"/>
  <c r="E351" i="5"/>
  <c r="X351" i="5" s="1"/>
  <c r="V352" i="5"/>
  <c r="E352" i="5"/>
  <c r="X352" i="5" s="1"/>
  <c r="V353" i="5"/>
  <c r="E353" i="5"/>
  <c r="X353" i="5" s="1"/>
  <c r="V354" i="5"/>
  <c r="E354" i="5"/>
  <c r="X354" i="5" s="1"/>
  <c r="V355" i="5"/>
  <c r="E355" i="5"/>
  <c r="X355" i="5" s="1"/>
  <c r="V356" i="5"/>
  <c r="E356" i="5"/>
  <c r="X356" i="5" s="1"/>
  <c r="V357" i="5"/>
  <c r="E357" i="5"/>
  <c r="X357" i="5" s="1"/>
  <c r="V358" i="5"/>
  <c r="E358" i="5"/>
  <c r="X358" i="5" s="1"/>
  <c r="V359" i="5"/>
  <c r="E359" i="5"/>
  <c r="X359" i="5" s="1"/>
  <c r="V360" i="5"/>
  <c r="E360" i="5"/>
  <c r="V361" i="5"/>
  <c r="E361" i="5"/>
  <c r="X361" i="5" s="1"/>
  <c r="V362" i="5"/>
  <c r="E362" i="5"/>
  <c r="X362" i="5" s="1"/>
  <c r="V363" i="5"/>
  <c r="E363" i="5"/>
  <c r="X363" i="5" s="1"/>
  <c r="V364" i="5"/>
  <c r="E364" i="5"/>
  <c r="X364" i="5" s="1"/>
  <c r="V365" i="5"/>
  <c r="E365" i="5"/>
  <c r="X365" i="5" s="1"/>
  <c r="V366" i="5"/>
  <c r="E366" i="5"/>
  <c r="X366" i="5" s="1"/>
  <c r="V367" i="5"/>
  <c r="E367" i="5"/>
  <c r="X367" i="5" s="1"/>
  <c r="V368" i="5"/>
  <c r="E368" i="5"/>
  <c r="X368" i="5" s="1"/>
  <c r="V369" i="5"/>
  <c r="E369" i="5"/>
  <c r="X369" i="5" s="1"/>
  <c r="V370" i="5"/>
  <c r="E370" i="5"/>
  <c r="X370" i="5" s="1"/>
  <c r="V371" i="5"/>
  <c r="E371" i="5"/>
  <c r="X371" i="5" s="1"/>
  <c r="V372" i="5"/>
  <c r="E372" i="5"/>
  <c r="X372" i="5" s="1"/>
  <c r="V373" i="5"/>
  <c r="E373" i="5"/>
  <c r="X373" i="5" s="1"/>
  <c r="V374" i="5"/>
  <c r="E374" i="5"/>
  <c r="X374" i="5" s="1"/>
  <c r="V375" i="5"/>
  <c r="E375" i="5"/>
  <c r="X375" i="5" s="1"/>
  <c r="V376" i="5"/>
  <c r="E376" i="5"/>
  <c r="X376" i="5" s="1"/>
  <c r="V377" i="5"/>
  <c r="E377" i="5"/>
  <c r="X377" i="5" s="1"/>
  <c r="V378" i="5"/>
  <c r="E378" i="5"/>
  <c r="X378" i="5" s="1"/>
  <c r="V379" i="5"/>
  <c r="E379" i="5"/>
  <c r="X379" i="5" s="1"/>
  <c r="V380" i="5"/>
  <c r="E380" i="5"/>
  <c r="X380" i="5" s="1"/>
  <c r="V381" i="5"/>
  <c r="E381" i="5"/>
  <c r="X381" i="5" s="1"/>
  <c r="V382" i="5"/>
  <c r="E382" i="5"/>
  <c r="X382" i="5" s="1"/>
  <c r="V383" i="5"/>
  <c r="E383" i="5"/>
  <c r="X383" i="5" s="1"/>
  <c r="V384" i="5"/>
  <c r="E384" i="5"/>
  <c r="X384" i="5" s="1"/>
  <c r="V385" i="5"/>
  <c r="E385" i="5"/>
  <c r="X385" i="5" s="1"/>
  <c r="V386" i="5"/>
  <c r="E386" i="5"/>
  <c r="X386" i="5" s="1"/>
  <c r="V387" i="5"/>
  <c r="E387" i="5"/>
  <c r="X387" i="5" s="1"/>
  <c r="V388" i="5"/>
  <c r="E388" i="5"/>
  <c r="X388" i="5" s="1"/>
  <c r="V389" i="5"/>
  <c r="E389" i="5"/>
  <c r="X389" i="5" s="1"/>
  <c r="V390" i="5"/>
  <c r="E390" i="5"/>
  <c r="X390" i="5" s="1"/>
  <c r="V391" i="5"/>
  <c r="E391" i="5"/>
  <c r="X391" i="5" s="1"/>
  <c r="V392" i="5"/>
  <c r="E392" i="5"/>
  <c r="X392" i="5" s="1"/>
  <c r="V393" i="5"/>
  <c r="E393" i="5"/>
  <c r="X393" i="5" s="1"/>
  <c r="V394" i="5"/>
  <c r="E394" i="5"/>
  <c r="X394" i="5" s="1"/>
  <c r="V395" i="5"/>
  <c r="E395" i="5"/>
  <c r="X395" i="5" s="1"/>
  <c r="V396" i="5"/>
  <c r="E396" i="5"/>
  <c r="X396" i="5" s="1"/>
  <c r="V397" i="5"/>
  <c r="E397" i="5"/>
  <c r="X397" i="5" s="1"/>
  <c r="V398" i="5"/>
  <c r="E398" i="5"/>
  <c r="X398" i="5" s="1"/>
  <c r="V399" i="5"/>
  <c r="E399" i="5"/>
  <c r="X399" i="5" s="1"/>
  <c r="V400" i="5"/>
  <c r="E400" i="5"/>
  <c r="X400" i="5" s="1"/>
  <c r="V401" i="5"/>
  <c r="E401" i="5"/>
  <c r="X401" i="5" s="1"/>
  <c r="V402" i="5"/>
  <c r="E402" i="5"/>
  <c r="X402" i="5" s="1"/>
  <c r="V403" i="5"/>
  <c r="E403" i="5"/>
  <c r="X403" i="5" s="1"/>
  <c r="V404" i="5"/>
  <c r="E404" i="5"/>
  <c r="X404" i="5" s="1"/>
  <c r="V405" i="5"/>
  <c r="E405" i="5"/>
  <c r="X405" i="5" s="1"/>
  <c r="V406" i="5"/>
  <c r="E406" i="5"/>
  <c r="X406" i="5" s="1"/>
  <c r="V407" i="5"/>
  <c r="E407" i="5"/>
  <c r="X407" i="5" s="1"/>
  <c r="V408" i="5"/>
  <c r="E408" i="5"/>
  <c r="X408" i="5" s="1"/>
  <c r="V409" i="5"/>
  <c r="E409" i="5"/>
  <c r="X409" i="5" s="1"/>
  <c r="V410" i="5"/>
  <c r="E410" i="5"/>
  <c r="X410" i="5" s="1"/>
  <c r="V411" i="5"/>
  <c r="E411" i="5"/>
  <c r="X411" i="5" s="1"/>
  <c r="V412" i="5"/>
  <c r="E412" i="5"/>
  <c r="X412" i="5" s="1"/>
  <c r="V413" i="5"/>
  <c r="E413" i="5"/>
  <c r="X413" i="5" s="1"/>
  <c r="V414" i="5"/>
  <c r="E414" i="5"/>
  <c r="X414" i="5" s="1"/>
  <c r="V415" i="5"/>
  <c r="E415" i="5"/>
  <c r="X415" i="5" s="1"/>
  <c r="V416" i="5"/>
  <c r="E416" i="5"/>
  <c r="X416" i="5" s="1"/>
  <c r="V417" i="5"/>
  <c r="E417" i="5"/>
  <c r="X417" i="5" s="1"/>
  <c r="V418" i="5"/>
  <c r="E418" i="5"/>
  <c r="X418" i="5" s="1"/>
  <c r="V419" i="5"/>
  <c r="E419" i="5"/>
  <c r="X419" i="5" s="1"/>
  <c r="V420" i="5"/>
  <c r="E420" i="5"/>
  <c r="X420" i="5" s="1"/>
  <c r="V421" i="5"/>
  <c r="E421" i="5"/>
  <c r="X421" i="5" s="1"/>
  <c r="V422" i="5"/>
  <c r="E422" i="5"/>
  <c r="X422" i="5" s="1"/>
  <c r="V423" i="5"/>
  <c r="E423" i="5"/>
  <c r="X423" i="5" s="1"/>
  <c r="V424" i="5"/>
  <c r="E424" i="5"/>
  <c r="X424" i="5" s="1"/>
  <c r="V425" i="5"/>
  <c r="E425" i="5"/>
  <c r="X425" i="5" s="1"/>
  <c r="V426" i="5"/>
  <c r="E426" i="5"/>
  <c r="X426" i="5" s="1"/>
  <c r="V427" i="5"/>
  <c r="E427" i="5"/>
  <c r="X427" i="5" s="1"/>
  <c r="V428" i="5"/>
  <c r="E428" i="5"/>
  <c r="X428" i="5" s="1"/>
  <c r="V429" i="5"/>
  <c r="E429" i="5"/>
  <c r="X429" i="5" s="1"/>
  <c r="V430" i="5"/>
  <c r="E430" i="5"/>
  <c r="X430" i="5" s="1"/>
  <c r="V431" i="5"/>
  <c r="E431" i="5"/>
  <c r="X431" i="5" s="1"/>
  <c r="V432" i="5"/>
  <c r="E432" i="5"/>
  <c r="X432" i="5" s="1"/>
  <c r="V433" i="5"/>
  <c r="E433" i="5"/>
  <c r="X433" i="5" s="1"/>
  <c r="V434" i="5"/>
  <c r="E434" i="5"/>
  <c r="X434" i="5" s="1"/>
  <c r="V435" i="5"/>
  <c r="E435" i="5"/>
  <c r="X435" i="5" s="1"/>
  <c r="V436" i="5"/>
  <c r="E436" i="5"/>
  <c r="X436" i="5" s="1"/>
  <c r="V437" i="5"/>
  <c r="E437" i="5"/>
  <c r="X437" i="5" s="1"/>
  <c r="V438" i="5"/>
  <c r="E438" i="5"/>
  <c r="X438" i="5" s="1"/>
  <c r="V439" i="5"/>
  <c r="E439" i="5"/>
  <c r="X439" i="5" s="1"/>
  <c r="V440" i="5"/>
  <c r="E440" i="5"/>
  <c r="X440" i="5" s="1"/>
  <c r="V441" i="5"/>
  <c r="E441" i="5"/>
  <c r="X441" i="5" s="1"/>
  <c r="V442" i="5"/>
  <c r="E442" i="5"/>
  <c r="X442" i="5" s="1"/>
  <c r="V443" i="5"/>
  <c r="E443" i="5"/>
  <c r="X443" i="5" s="1"/>
  <c r="V444" i="5"/>
  <c r="E444" i="5"/>
  <c r="X444" i="5" s="1"/>
  <c r="V445" i="5"/>
  <c r="E445" i="5"/>
  <c r="X445" i="5" s="1"/>
  <c r="V446" i="5"/>
  <c r="E446" i="5"/>
  <c r="X446" i="5" s="1"/>
  <c r="V447" i="5"/>
  <c r="E447" i="5"/>
  <c r="X447" i="5" s="1"/>
  <c r="V448" i="5"/>
  <c r="E448" i="5"/>
  <c r="X448" i="5" s="1"/>
  <c r="V449" i="5"/>
  <c r="E449" i="5"/>
  <c r="X449" i="5" s="1"/>
  <c r="V450" i="5"/>
  <c r="E450" i="5"/>
  <c r="X450" i="5" s="1"/>
  <c r="V451" i="5"/>
  <c r="E451" i="5"/>
  <c r="X451" i="5" s="1"/>
  <c r="V452" i="5"/>
  <c r="E452" i="5"/>
  <c r="X452" i="5" s="1"/>
  <c r="V453" i="5"/>
  <c r="E453" i="5"/>
  <c r="X453" i="5" s="1"/>
  <c r="V454" i="5"/>
  <c r="E454" i="5"/>
  <c r="X454" i="5" s="1"/>
  <c r="V455" i="5"/>
  <c r="E455" i="5"/>
  <c r="X455" i="5" s="1"/>
  <c r="V456" i="5"/>
  <c r="E456" i="5"/>
  <c r="X456" i="5" s="1"/>
  <c r="V457" i="5"/>
  <c r="E457" i="5"/>
  <c r="X457" i="5" s="1"/>
  <c r="V458" i="5"/>
  <c r="E458" i="5"/>
  <c r="X458" i="5" s="1"/>
  <c r="V459" i="5"/>
  <c r="E459" i="5"/>
  <c r="X459" i="5" s="1"/>
  <c r="V460" i="5"/>
  <c r="E460" i="5"/>
  <c r="X460" i="5" s="1"/>
  <c r="V461" i="5"/>
  <c r="E461" i="5"/>
  <c r="X461" i="5" s="1"/>
  <c r="V462" i="5"/>
  <c r="E462" i="5"/>
  <c r="X462" i="5" s="1"/>
  <c r="V463" i="5"/>
  <c r="E463" i="5"/>
  <c r="X463" i="5" s="1"/>
  <c r="V464" i="5"/>
  <c r="E464" i="5"/>
  <c r="X464" i="5" s="1"/>
  <c r="V465" i="5"/>
  <c r="E465" i="5"/>
  <c r="X465" i="5" s="1"/>
  <c r="V466" i="5"/>
  <c r="E466" i="5"/>
  <c r="X466" i="5" s="1"/>
  <c r="V467" i="5"/>
  <c r="E467" i="5"/>
  <c r="X467" i="5" s="1"/>
  <c r="V468" i="5"/>
  <c r="E468" i="5"/>
  <c r="X468" i="5" s="1"/>
  <c r="V469" i="5"/>
  <c r="E469" i="5"/>
  <c r="X469" i="5" s="1"/>
  <c r="V470" i="5"/>
  <c r="E470" i="5"/>
  <c r="X470" i="5" s="1"/>
  <c r="V471" i="5"/>
  <c r="E471" i="5"/>
  <c r="X471" i="5" s="1"/>
  <c r="V472" i="5"/>
  <c r="E472" i="5"/>
  <c r="X472" i="5" s="1"/>
  <c r="V473" i="5"/>
  <c r="E473" i="5"/>
  <c r="X473" i="5" s="1"/>
  <c r="V474" i="5"/>
  <c r="E474" i="5"/>
  <c r="X474" i="5" s="1"/>
  <c r="V475" i="5"/>
  <c r="E475" i="5"/>
  <c r="X475" i="5" s="1"/>
  <c r="V476" i="5"/>
  <c r="E476" i="5"/>
  <c r="X476" i="5" s="1"/>
  <c r="V477" i="5"/>
  <c r="E477" i="5"/>
  <c r="X477" i="5" s="1"/>
  <c r="V478" i="5"/>
  <c r="E478" i="5"/>
  <c r="X478" i="5" s="1"/>
  <c r="V479" i="5"/>
  <c r="E479" i="5"/>
  <c r="X479" i="5" s="1"/>
  <c r="V480" i="5"/>
  <c r="E480" i="5"/>
  <c r="X480" i="5" s="1"/>
  <c r="V481" i="5"/>
  <c r="E481" i="5"/>
  <c r="X481" i="5" s="1"/>
  <c r="V482" i="5"/>
  <c r="E482" i="5"/>
  <c r="X482" i="5" s="1"/>
  <c r="V483" i="5"/>
  <c r="E483" i="5"/>
  <c r="X483" i="5" s="1"/>
  <c r="V484" i="5"/>
  <c r="E484" i="5"/>
  <c r="X484" i="5" s="1"/>
  <c r="V485" i="5"/>
  <c r="E485" i="5"/>
  <c r="X485" i="5" s="1"/>
  <c r="V486" i="5"/>
  <c r="E486" i="5"/>
  <c r="X486" i="5" s="1"/>
  <c r="V487" i="5"/>
  <c r="E487" i="5"/>
  <c r="X487" i="5" s="1"/>
  <c r="V488" i="5"/>
  <c r="E488" i="5"/>
  <c r="X488" i="5" s="1"/>
  <c r="V489" i="5"/>
  <c r="E489" i="5"/>
  <c r="X489" i="5" s="1"/>
  <c r="V490" i="5"/>
  <c r="E490" i="5"/>
  <c r="X490" i="5" s="1"/>
  <c r="V491" i="5"/>
  <c r="E491" i="5"/>
  <c r="X491" i="5" s="1"/>
  <c r="V492" i="5"/>
  <c r="E492" i="5"/>
  <c r="X492" i="5" s="1"/>
  <c r="V493" i="5"/>
  <c r="E493" i="5"/>
  <c r="X493" i="5" s="1"/>
  <c r="V494" i="5"/>
  <c r="E494" i="5"/>
  <c r="X494" i="5" s="1"/>
  <c r="V495" i="5"/>
  <c r="E495" i="5"/>
  <c r="X495" i="5" s="1"/>
  <c r="V496" i="5"/>
  <c r="E496" i="5"/>
  <c r="X496" i="5" s="1"/>
  <c r="V497" i="5"/>
  <c r="E497" i="5"/>
  <c r="X497" i="5" s="1"/>
  <c r="V498" i="5"/>
  <c r="E498" i="5"/>
  <c r="X498" i="5" s="1"/>
  <c r="V499" i="5"/>
  <c r="E499" i="5"/>
  <c r="X499" i="5" s="1"/>
  <c r="V500" i="5"/>
  <c r="E500" i="5"/>
  <c r="X500" i="5" s="1"/>
  <c r="V501" i="5"/>
  <c r="E501" i="5"/>
  <c r="X501" i="5" s="1"/>
  <c r="V502" i="5"/>
  <c r="E502" i="5"/>
  <c r="X502" i="5" s="1"/>
  <c r="V503" i="5"/>
  <c r="E503" i="5"/>
  <c r="X503" i="5" s="1"/>
  <c r="V504" i="5"/>
  <c r="E504" i="5"/>
  <c r="X504" i="5" s="1"/>
  <c r="V505" i="5"/>
  <c r="E505" i="5"/>
  <c r="X505" i="5" s="1"/>
  <c r="V506" i="5"/>
  <c r="E506" i="5"/>
  <c r="X506" i="5" s="1"/>
  <c r="V507" i="5"/>
  <c r="E507" i="5"/>
  <c r="X507" i="5" s="1"/>
  <c r="V508" i="5"/>
  <c r="E508" i="5"/>
  <c r="X508" i="5" s="1"/>
  <c r="V509" i="5"/>
  <c r="E509" i="5"/>
  <c r="X509" i="5" s="1"/>
  <c r="V510" i="5"/>
  <c r="E510" i="5"/>
  <c r="X510" i="5" s="1"/>
  <c r="V511" i="5"/>
  <c r="E511" i="5"/>
  <c r="X511" i="5" s="1"/>
  <c r="V512" i="5"/>
  <c r="E512" i="5"/>
  <c r="X512" i="5" s="1"/>
  <c r="V513" i="5"/>
  <c r="E513" i="5"/>
  <c r="X513" i="5" s="1"/>
  <c r="V514" i="5"/>
  <c r="E514" i="5"/>
  <c r="X514" i="5" s="1"/>
  <c r="V515" i="5"/>
  <c r="E515" i="5"/>
  <c r="X515" i="5" s="1"/>
  <c r="V516" i="5"/>
  <c r="E516" i="5"/>
  <c r="X516" i="5" s="1"/>
  <c r="V517" i="5"/>
  <c r="E517" i="5"/>
  <c r="X517" i="5" s="1"/>
  <c r="V518" i="5"/>
  <c r="E518" i="5"/>
  <c r="X518" i="5" s="1"/>
  <c r="V519" i="5"/>
  <c r="E519" i="5"/>
  <c r="X519" i="5" s="1"/>
  <c r="V520" i="5"/>
  <c r="E520" i="5"/>
  <c r="X520" i="5" s="1"/>
  <c r="V521" i="5"/>
  <c r="E521" i="5"/>
  <c r="X521" i="5" s="1"/>
  <c r="V522" i="5"/>
  <c r="E522" i="5"/>
  <c r="X522" i="5" s="1"/>
  <c r="V523" i="5"/>
  <c r="E523" i="5"/>
  <c r="X523" i="5" s="1"/>
  <c r="V524" i="5"/>
  <c r="E524" i="5"/>
  <c r="X524" i="5" s="1"/>
  <c r="V525" i="5"/>
  <c r="E525" i="5"/>
  <c r="X525" i="5" s="1"/>
  <c r="V526" i="5"/>
  <c r="E526" i="5"/>
  <c r="X526" i="5" s="1"/>
  <c r="V527" i="5"/>
  <c r="E527" i="5"/>
  <c r="X527" i="5" s="1"/>
  <c r="V528" i="5"/>
  <c r="E528" i="5"/>
  <c r="X528" i="5" s="1"/>
  <c r="V529" i="5"/>
  <c r="E529" i="5"/>
  <c r="X529" i="5" s="1"/>
  <c r="V530" i="5"/>
  <c r="E530" i="5"/>
  <c r="X530" i="5" s="1"/>
  <c r="V531" i="5"/>
  <c r="E531" i="5"/>
  <c r="X531" i="5" s="1"/>
  <c r="V532" i="5"/>
  <c r="E532" i="5"/>
  <c r="X532" i="5" s="1"/>
  <c r="V533" i="5"/>
  <c r="E533" i="5"/>
  <c r="X533" i="5" s="1"/>
  <c r="V534" i="5"/>
  <c r="E534" i="5"/>
  <c r="X534" i="5" s="1"/>
  <c r="V535" i="5"/>
  <c r="E535" i="5"/>
  <c r="X535" i="5" s="1"/>
  <c r="V536" i="5"/>
  <c r="E536" i="5"/>
  <c r="X536" i="5" s="1"/>
  <c r="V537" i="5"/>
  <c r="E537" i="5"/>
  <c r="X537" i="5" s="1"/>
  <c r="V538" i="5"/>
  <c r="E538" i="5"/>
  <c r="X538" i="5" s="1"/>
  <c r="V539" i="5"/>
  <c r="E539" i="5"/>
  <c r="X539" i="5" s="1"/>
  <c r="V540" i="5"/>
  <c r="E540" i="5"/>
  <c r="X540" i="5" s="1"/>
  <c r="V541" i="5"/>
  <c r="E541" i="5"/>
  <c r="X541" i="5" s="1"/>
  <c r="V542" i="5"/>
  <c r="E542" i="5"/>
  <c r="X542" i="5" s="1"/>
  <c r="V543" i="5"/>
  <c r="E543" i="5"/>
  <c r="X543" i="5" s="1"/>
  <c r="V544" i="5"/>
  <c r="E544" i="5"/>
  <c r="X544" i="5" s="1"/>
  <c r="V545" i="5"/>
  <c r="E545" i="5"/>
  <c r="X545" i="5" s="1"/>
  <c r="V546" i="5"/>
  <c r="E546" i="5"/>
  <c r="X546" i="5" s="1"/>
  <c r="V547" i="5"/>
  <c r="E547" i="5"/>
  <c r="X547" i="5" s="1"/>
  <c r="V548" i="5"/>
  <c r="E548" i="5"/>
  <c r="X548" i="5" s="1"/>
  <c r="V549" i="5"/>
  <c r="E549" i="5"/>
  <c r="X549" i="5" s="1"/>
  <c r="V550" i="5"/>
  <c r="E550" i="5"/>
  <c r="X550" i="5" s="1"/>
  <c r="V551" i="5"/>
  <c r="E551" i="5"/>
  <c r="X551" i="5" s="1"/>
  <c r="V552" i="5"/>
  <c r="E552" i="5"/>
  <c r="X552" i="5" s="1"/>
  <c r="V553" i="5"/>
  <c r="E553" i="5"/>
  <c r="X553" i="5" s="1"/>
  <c r="V554" i="5"/>
  <c r="E554" i="5"/>
  <c r="X554" i="5" s="1"/>
  <c r="V555" i="5"/>
  <c r="E555" i="5"/>
  <c r="X555" i="5" s="1"/>
  <c r="V556" i="5"/>
  <c r="E556" i="5"/>
  <c r="X556" i="5" s="1"/>
  <c r="V557" i="5"/>
  <c r="E557" i="5"/>
  <c r="X557" i="5" s="1"/>
  <c r="V558" i="5"/>
  <c r="E558" i="5"/>
  <c r="X558" i="5" s="1"/>
  <c r="V559" i="5"/>
  <c r="E559" i="5"/>
  <c r="X559" i="5" s="1"/>
  <c r="V560" i="5"/>
  <c r="E560" i="5"/>
  <c r="X560" i="5" s="1"/>
  <c r="V561" i="5"/>
  <c r="E561" i="5"/>
  <c r="X561" i="5" s="1"/>
  <c r="V562" i="5"/>
  <c r="E562" i="5"/>
  <c r="X562" i="5" s="1"/>
  <c r="V563" i="5"/>
  <c r="E563" i="5"/>
  <c r="X563" i="5" s="1"/>
  <c r="V564" i="5"/>
  <c r="E564" i="5"/>
  <c r="X564" i="5" s="1"/>
  <c r="V565" i="5"/>
  <c r="E565" i="5"/>
  <c r="X565" i="5" s="1"/>
  <c r="V566" i="5"/>
  <c r="E566" i="5"/>
  <c r="X566" i="5" s="1"/>
  <c r="V567" i="5"/>
  <c r="E567" i="5"/>
  <c r="X567" i="5" s="1"/>
  <c r="V568" i="5"/>
  <c r="E568" i="5"/>
  <c r="X568" i="5" s="1"/>
  <c r="V569" i="5"/>
  <c r="E569" i="5"/>
  <c r="X569" i="5" s="1"/>
  <c r="V570" i="5"/>
  <c r="E570" i="5"/>
  <c r="X570" i="5" s="1"/>
  <c r="V571" i="5"/>
  <c r="E571" i="5"/>
  <c r="X571" i="5" s="1"/>
  <c r="V572" i="5"/>
  <c r="E572" i="5"/>
  <c r="X572" i="5" s="1"/>
  <c r="V573" i="5"/>
  <c r="E573" i="5"/>
  <c r="X573" i="5" s="1"/>
  <c r="V574" i="5"/>
  <c r="E574" i="5"/>
  <c r="X574" i="5" s="1"/>
  <c r="V575" i="5"/>
  <c r="E575" i="5"/>
  <c r="X575" i="5" s="1"/>
  <c r="V576" i="5"/>
  <c r="E576" i="5"/>
  <c r="X576" i="5" s="1"/>
  <c r="V577" i="5"/>
  <c r="E577" i="5"/>
  <c r="X577" i="5" s="1"/>
  <c r="V578" i="5"/>
  <c r="E578" i="5"/>
  <c r="X578" i="5" s="1"/>
  <c r="V579" i="5"/>
  <c r="E579" i="5"/>
  <c r="X579" i="5" s="1"/>
  <c r="V580" i="5"/>
  <c r="E580" i="5"/>
  <c r="X580" i="5" s="1"/>
  <c r="V581" i="5"/>
  <c r="E581" i="5"/>
  <c r="X581" i="5" s="1"/>
  <c r="V582" i="5"/>
  <c r="E582" i="5"/>
  <c r="X582" i="5" s="1"/>
  <c r="V583" i="5"/>
  <c r="E583" i="5"/>
  <c r="X583" i="5" s="1"/>
  <c r="V584" i="5"/>
  <c r="E584" i="5"/>
  <c r="X584" i="5" s="1"/>
  <c r="V585" i="5"/>
  <c r="E585" i="5"/>
  <c r="X585" i="5" s="1"/>
  <c r="V586" i="5"/>
  <c r="E586" i="5"/>
  <c r="X586" i="5" s="1"/>
  <c r="V587" i="5"/>
  <c r="E587" i="5"/>
  <c r="X587" i="5" s="1"/>
  <c r="V588" i="5"/>
  <c r="E588" i="5"/>
  <c r="V589" i="5"/>
  <c r="E589" i="5"/>
  <c r="X589" i="5" s="1"/>
  <c r="V590" i="5"/>
  <c r="E590" i="5"/>
  <c r="X590" i="5" s="1"/>
  <c r="V591" i="5"/>
  <c r="E591" i="5"/>
  <c r="X591" i="5" s="1"/>
  <c r="V592" i="5"/>
  <c r="E592" i="5"/>
  <c r="X592" i="5" s="1"/>
  <c r="V593" i="5"/>
  <c r="E593" i="5"/>
  <c r="X593" i="5" s="1"/>
  <c r="V594" i="5"/>
  <c r="E594" i="5"/>
  <c r="X594" i="5" s="1"/>
  <c r="V595" i="5"/>
  <c r="E595" i="5"/>
  <c r="X595" i="5" s="1"/>
  <c r="V596" i="5"/>
  <c r="E596" i="5"/>
  <c r="X596" i="5" s="1"/>
  <c r="V597" i="5"/>
  <c r="E597" i="5"/>
  <c r="X597" i="5" s="1"/>
  <c r="V598" i="5"/>
  <c r="E598" i="5"/>
  <c r="X598" i="5" s="1"/>
  <c r="V599" i="5"/>
  <c r="E599" i="5"/>
  <c r="X599" i="5" s="1"/>
  <c r="V600" i="5"/>
  <c r="E600" i="5"/>
  <c r="X600" i="5" s="1"/>
  <c r="V601" i="5"/>
  <c r="E601" i="5"/>
  <c r="X601" i="5" s="1"/>
  <c r="V602" i="5"/>
  <c r="E602" i="5"/>
  <c r="X602" i="5" s="1"/>
  <c r="V603" i="5"/>
  <c r="E603" i="5"/>
  <c r="X603" i="5" s="1"/>
  <c r="V604" i="5"/>
  <c r="E604" i="5"/>
  <c r="X604" i="5" s="1"/>
  <c r="V605" i="5"/>
  <c r="E605" i="5"/>
  <c r="X605" i="5" s="1"/>
  <c r="V606" i="5"/>
  <c r="E606" i="5"/>
  <c r="X606" i="5" s="1"/>
  <c r="V607" i="5"/>
  <c r="E607" i="5"/>
  <c r="X607" i="5" s="1"/>
  <c r="V608" i="5"/>
  <c r="E608" i="5"/>
  <c r="X608" i="5" s="1"/>
  <c r="V609" i="5"/>
  <c r="E609" i="5"/>
  <c r="X609" i="5" s="1"/>
  <c r="V610" i="5"/>
  <c r="E610" i="5"/>
  <c r="X610" i="5" s="1"/>
  <c r="V611" i="5"/>
  <c r="E611" i="5"/>
  <c r="X611" i="5" s="1"/>
  <c r="V612" i="5"/>
  <c r="E612" i="5"/>
  <c r="X612" i="5" s="1"/>
  <c r="V613" i="5"/>
  <c r="E613" i="5"/>
  <c r="X613" i="5" s="1"/>
  <c r="V614" i="5"/>
  <c r="E614" i="5"/>
  <c r="X614" i="5" s="1"/>
  <c r="V615" i="5"/>
  <c r="E615" i="5"/>
  <c r="X615" i="5" s="1"/>
  <c r="V616" i="5"/>
  <c r="E616" i="5"/>
  <c r="X616" i="5" s="1"/>
  <c r="V617" i="5"/>
  <c r="E617" i="5"/>
  <c r="X617" i="5" s="1"/>
  <c r="V618" i="5"/>
  <c r="E618" i="5"/>
  <c r="X618" i="5" s="1"/>
  <c r="V619" i="5"/>
  <c r="E619" i="5"/>
  <c r="X619" i="5" s="1"/>
  <c r="V620" i="5"/>
  <c r="E620" i="5"/>
  <c r="X620" i="5" s="1"/>
  <c r="V621" i="5"/>
  <c r="E621" i="5"/>
  <c r="X621" i="5" s="1"/>
  <c r="V622" i="5"/>
  <c r="E622" i="5"/>
  <c r="X622" i="5" s="1"/>
  <c r="V623" i="5"/>
  <c r="E623" i="5"/>
  <c r="X623" i="5" s="1"/>
  <c r="V624" i="5"/>
  <c r="E624" i="5"/>
  <c r="X624" i="5" s="1"/>
  <c r="V625" i="5"/>
  <c r="E625" i="5"/>
  <c r="X625" i="5" s="1"/>
  <c r="V626" i="5"/>
  <c r="E626" i="5"/>
  <c r="X626" i="5" s="1"/>
  <c r="V627" i="5"/>
  <c r="E627" i="5"/>
  <c r="X627" i="5" s="1"/>
  <c r="V628" i="5"/>
  <c r="E628" i="5"/>
  <c r="X628" i="5" s="1"/>
  <c r="V629" i="5"/>
  <c r="E629" i="5"/>
  <c r="X629" i="5" s="1"/>
  <c r="V630" i="5"/>
  <c r="E630" i="5"/>
  <c r="X630" i="5" s="1"/>
  <c r="V631" i="5"/>
  <c r="E631" i="5"/>
  <c r="X631" i="5" s="1"/>
  <c r="V632" i="5"/>
  <c r="E632" i="5"/>
  <c r="X632" i="5" s="1"/>
  <c r="V633" i="5"/>
  <c r="E633" i="5"/>
  <c r="X633" i="5" s="1"/>
  <c r="V634" i="5"/>
  <c r="E634" i="5"/>
  <c r="X634" i="5" s="1"/>
  <c r="V635" i="5"/>
  <c r="E635" i="5"/>
  <c r="X635" i="5" s="1"/>
  <c r="V636" i="5"/>
  <c r="E636" i="5"/>
  <c r="X636" i="5" s="1"/>
  <c r="V637" i="5"/>
  <c r="E637" i="5"/>
  <c r="X637" i="5" s="1"/>
  <c r="V638" i="5"/>
  <c r="E638" i="5"/>
  <c r="X638" i="5" s="1"/>
  <c r="V639" i="5"/>
  <c r="E639" i="5"/>
  <c r="X639" i="5" s="1"/>
  <c r="V640" i="5"/>
  <c r="E640" i="5"/>
  <c r="X640" i="5" s="1"/>
  <c r="V641" i="5"/>
  <c r="E641" i="5"/>
  <c r="X641" i="5" s="1"/>
  <c r="V642" i="5"/>
  <c r="E642" i="5"/>
  <c r="X642" i="5" s="1"/>
  <c r="V643" i="5"/>
  <c r="E643" i="5"/>
  <c r="X643" i="5" s="1"/>
  <c r="V644" i="5"/>
  <c r="E644" i="5"/>
  <c r="X644" i="5" s="1"/>
  <c r="V645" i="5"/>
  <c r="E645" i="5"/>
  <c r="X645" i="5" s="1"/>
  <c r="V646" i="5"/>
  <c r="E646" i="5"/>
  <c r="X646" i="5" s="1"/>
  <c r="V647" i="5"/>
  <c r="E647" i="5"/>
  <c r="X647" i="5" s="1"/>
  <c r="V648" i="5"/>
  <c r="E648" i="5"/>
  <c r="X648" i="5" s="1"/>
  <c r="V649" i="5"/>
  <c r="E649" i="5"/>
  <c r="X649" i="5" s="1"/>
  <c r="V650" i="5"/>
  <c r="E650" i="5"/>
  <c r="X650" i="5" s="1"/>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X662" i="5" s="1"/>
  <c r="V663" i="5"/>
  <c r="E663" i="5"/>
  <c r="X663" i="5" s="1"/>
  <c r="V664" i="5"/>
  <c r="E664" i="5"/>
  <c r="X664" i="5" s="1"/>
  <c r="V665" i="5"/>
  <c r="E665" i="5"/>
  <c r="X665" i="5" s="1"/>
  <c r="V666" i="5"/>
  <c r="E666" i="5"/>
  <c r="X666" i="5" s="1"/>
  <c r="V667" i="5"/>
  <c r="E667" i="5"/>
  <c r="X667" i="5" s="1"/>
  <c r="V668" i="5"/>
  <c r="E668" i="5"/>
  <c r="X668" i="5" s="1"/>
  <c r="V669" i="5"/>
  <c r="E669" i="5"/>
  <c r="X669" i="5" s="1"/>
  <c r="V670" i="5"/>
  <c r="E670" i="5"/>
  <c r="X670" i="5" s="1"/>
  <c r="V671" i="5"/>
  <c r="E671" i="5"/>
  <c r="X671" i="5" s="1"/>
  <c r="V672" i="5"/>
  <c r="E672" i="5"/>
  <c r="X672" i="5" s="1"/>
  <c r="V673" i="5"/>
  <c r="E673" i="5"/>
  <c r="X673" i="5" s="1"/>
  <c r="V674" i="5"/>
  <c r="E674" i="5"/>
  <c r="X674" i="5" s="1"/>
  <c r="V675" i="5"/>
  <c r="E675" i="5"/>
  <c r="X675" i="5" s="1"/>
  <c r="V676" i="5"/>
  <c r="E676" i="5"/>
  <c r="X676" i="5" s="1"/>
  <c r="V677" i="5"/>
  <c r="E677" i="5"/>
  <c r="X677" i="5" s="1"/>
  <c r="V678" i="5"/>
  <c r="E678" i="5"/>
  <c r="X678" i="5" s="1"/>
  <c r="V679" i="5"/>
  <c r="E679" i="5"/>
  <c r="X679" i="5" s="1"/>
  <c r="V680" i="5"/>
  <c r="E680" i="5"/>
  <c r="X680" i="5" s="1"/>
  <c r="V681" i="5"/>
  <c r="E681" i="5"/>
  <c r="X681" i="5" s="1"/>
  <c r="V682" i="5"/>
  <c r="E682" i="5"/>
  <c r="X682" i="5" s="1"/>
  <c r="V683" i="5"/>
  <c r="E683" i="5"/>
  <c r="X683" i="5" s="1"/>
  <c r="V684" i="5"/>
  <c r="E684" i="5"/>
  <c r="X684" i="5" s="1"/>
  <c r="V685" i="5"/>
  <c r="E685" i="5"/>
  <c r="X685" i="5" s="1"/>
  <c r="V686" i="5"/>
  <c r="E686" i="5"/>
  <c r="X686" i="5" s="1"/>
  <c r="V687" i="5"/>
  <c r="E687" i="5"/>
  <c r="X687" i="5" s="1"/>
  <c r="V688" i="5"/>
  <c r="E688" i="5"/>
  <c r="X688" i="5" s="1"/>
  <c r="V689" i="5"/>
  <c r="E689" i="5"/>
  <c r="X689" i="5" s="1"/>
  <c r="V690" i="5"/>
  <c r="E690" i="5"/>
  <c r="X690" i="5" s="1"/>
  <c r="V691" i="5"/>
  <c r="E691" i="5"/>
  <c r="X691" i="5" s="1"/>
  <c r="V692" i="5"/>
  <c r="E692" i="5"/>
  <c r="X692" i="5" s="1"/>
  <c r="V693" i="5"/>
  <c r="E693" i="5"/>
  <c r="X693" i="5" s="1"/>
  <c r="V694" i="5"/>
  <c r="E694" i="5"/>
  <c r="X694" i="5" s="1"/>
  <c r="V695" i="5"/>
  <c r="E695" i="5"/>
  <c r="X695" i="5" s="1"/>
  <c r="V696" i="5"/>
  <c r="E696" i="5"/>
  <c r="X696" i="5" s="1"/>
  <c r="V697" i="5"/>
  <c r="E697" i="5"/>
  <c r="X697" i="5" s="1"/>
  <c r="V698" i="5"/>
  <c r="E698" i="5"/>
  <c r="X698" i="5" s="1"/>
  <c r="V699" i="5"/>
  <c r="E699" i="5"/>
  <c r="X699" i="5" s="1"/>
  <c r="V700" i="5"/>
  <c r="E700" i="5"/>
  <c r="X700" i="5" s="1"/>
  <c r="V701" i="5"/>
  <c r="E701" i="5"/>
  <c r="X701" i="5" s="1"/>
  <c r="V702" i="5"/>
  <c r="E702" i="5"/>
  <c r="X702" i="5" s="1"/>
  <c r="V703" i="5"/>
  <c r="E703" i="5"/>
  <c r="X703" i="5" s="1"/>
  <c r="V704" i="5"/>
  <c r="E704" i="5"/>
  <c r="X704" i="5" s="1"/>
  <c r="V705" i="5"/>
  <c r="E705" i="5"/>
  <c r="X705" i="5" s="1"/>
  <c r="V706" i="5"/>
  <c r="E706" i="5"/>
  <c r="X706" i="5" s="1"/>
  <c r="V707" i="5"/>
  <c r="E707" i="5"/>
  <c r="X707" i="5" s="1"/>
  <c r="V708" i="5"/>
  <c r="E708" i="5"/>
  <c r="X708" i="5" s="1"/>
  <c r="V709" i="5"/>
  <c r="E709" i="5"/>
  <c r="X709" i="5" s="1"/>
  <c r="V710" i="5"/>
  <c r="E710" i="5"/>
  <c r="X710" i="5" s="1"/>
  <c r="V711" i="5"/>
  <c r="E711" i="5"/>
  <c r="X711" i="5" s="1"/>
  <c r="V712" i="5"/>
  <c r="E712" i="5"/>
  <c r="X712" i="5" s="1"/>
  <c r="V713" i="5"/>
  <c r="E713" i="5"/>
  <c r="X713" i="5" s="1"/>
  <c r="V714" i="5"/>
  <c r="E714" i="5"/>
  <c r="X714" i="5" s="1"/>
  <c r="V715" i="5"/>
  <c r="E715" i="5"/>
  <c r="X715" i="5" s="1"/>
  <c r="V716" i="5"/>
  <c r="E716" i="5"/>
  <c r="X716" i="5" s="1"/>
  <c r="V717" i="5"/>
  <c r="E717" i="5"/>
  <c r="X717" i="5" s="1"/>
  <c r="V718" i="5"/>
  <c r="E718" i="5"/>
  <c r="X718" i="5" s="1"/>
  <c r="V719" i="5"/>
  <c r="E719" i="5"/>
  <c r="X719" i="5" s="1"/>
  <c r="V720" i="5"/>
  <c r="E720" i="5"/>
  <c r="X720" i="5" s="1"/>
  <c r="V721" i="5"/>
  <c r="E721" i="5"/>
  <c r="X721" i="5" s="1"/>
  <c r="V722" i="5"/>
  <c r="E722" i="5"/>
  <c r="X722" i="5" s="1"/>
  <c r="V723" i="5"/>
  <c r="E723" i="5"/>
  <c r="X723" i="5" s="1"/>
  <c r="V724" i="5"/>
  <c r="E724" i="5"/>
  <c r="X724" i="5" s="1"/>
  <c r="V725" i="5"/>
  <c r="E725" i="5"/>
  <c r="X725" i="5" s="1"/>
  <c r="V726" i="5"/>
  <c r="E726" i="5"/>
  <c r="X726" i="5" s="1"/>
  <c r="V727" i="5"/>
  <c r="E727" i="5"/>
  <c r="X727" i="5" s="1"/>
  <c r="V728" i="5"/>
  <c r="E728" i="5"/>
  <c r="X728" i="5" s="1"/>
  <c r="V729" i="5"/>
  <c r="E729" i="5"/>
  <c r="X729" i="5" s="1"/>
  <c r="V730" i="5"/>
  <c r="E730" i="5"/>
  <c r="X730" i="5" s="1"/>
  <c r="V731" i="5"/>
  <c r="E731" i="5"/>
  <c r="X731" i="5" s="1"/>
  <c r="V732" i="5"/>
  <c r="E732" i="5"/>
  <c r="X732" i="5" s="1"/>
  <c r="V733" i="5"/>
  <c r="E733" i="5"/>
  <c r="X733" i="5" s="1"/>
  <c r="V734" i="5"/>
  <c r="E734" i="5"/>
  <c r="X734" i="5" s="1"/>
  <c r="V735" i="5"/>
  <c r="E735" i="5"/>
  <c r="X735" i="5" s="1"/>
  <c r="V736" i="5"/>
  <c r="E736" i="5"/>
  <c r="X736" i="5" s="1"/>
  <c r="V737" i="5"/>
  <c r="E737" i="5"/>
  <c r="X737" i="5" s="1"/>
  <c r="V738" i="5"/>
  <c r="E738" i="5"/>
  <c r="X738" i="5" s="1"/>
  <c r="V739" i="5"/>
  <c r="E739" i="5"/>
  <c r="X739" i="5" s="1"/>
  <c r="V740" i="5"/>
  <c r="E740" i="5"/>
  <c r="X740" i="5" s="1"/>
  <c r="V741" i="5"/>
  <c r="E741" i="5"/>
  <c r="X741" i="5" s="1"/>
  <c r="V742" i="5"/>
  <c r="E742" i="5"/>
  <c r="X742" i="5" s="1"/>
  <c r="V743" i="5"/>
  <c r="E743" i="5"/>
  <c r="X743" i="5" s="1"/>
  <c r="V744" i="5"/>
  <c r="E744" i="5"/>
  <c r="X744" i="5" s="1"/>
  <c r="V745" i="5"/>
  <c r="E745" i="5"/>
  <c r="X745" i="5" s="1"/>
  <c r="V746" i="5"/>
  <c r="E746" i="5"/>
  <c r="X746" i="5" s="1"/>
  <c r="V747" i="5"/>
  <c r="E747" i="5"/>
  <c r="X747" i="5" s="1"/>
  <c r="V748" i="5"/>
  <c r="E748" i="5"/>
  <c r="X748" i="5" s="1"/>
  <c r="V749" i="5"/>
  <c r="E749" i="5"/>
  <c r="X749" i="5" s="1"/>
  <c r="V750" i="5"/>
  <c r="E750" i="5"/>
  <c r="X750" i="5" s="1"/>
  <c r="V751" i="5"/>
  <c r="E751" i="5"/>
  <c r="X751" i="5" s="1"/>
  <c r="V752" i="5"/>
  <c r="E752" i="5"/>
  <c r="X752" i="5" s="1"/>
  <c r="V753" i="5"/>
  <c r="E753" i="5"/>
  <c r="X753" i="5" s="1"/>
  <c r="V754" i="5"/>
  <c r="E754" i="5"/>
  <c r="X754" i="5" s="1"/>
  <c r="V755" i="5"/>
  <c r="E755" i="5"/>
  <c r="X755" i="5" s="1"/>
  <c r="V756" i="5"/>
  <c r="E756" i="5"/>
  <c r="X756" i="5" s="1"/>
  <c r="V757" i="5"/>
  <c r="E757" i="5"/>
  <c r="X757" i="5" s="1"/>
  <c r="V758" i="5"/>
  <c r="E758" i="5"/>
  <c r="X758" i="5" s="1"/>
  <c r="V759" i="5"/>
  <c r="E759" i="5"/>
  <c r="X759" i="5" s="1"/>
  <c r="V760" i="5"/>
  <c r="E760" i="5"/>
  <c r="X760" i="5" s="1"/>
  <c r="V761" i="5"/>
  <c r="E761" i="5"/>
  <c r="X761" i="5" s="1"/>
  <c r="V762" i="5"/>
  <c r="E762" i="5"/>
  <c r="X762" i="5" s="1"/>
  <c r="V763" i="5"/>
  <c r="E763" i="5"/>
  <c r="X763" i="5" s="1"/>
  <c r="V764" i="5"/>
  <c r="E764" i="5"/>
  <c r="X764" i="5" s="1"/>
  <c r="V765" i="5"/>
  <c r="E765" i="5"/>
  <c r="X765" i="5" s="1"/>
  <c r="V766" i="5"/>
  <c r="E766" i="5"/>
  <c r="X766" i="5" s="1"/>
  <c r="V767" i="5"/>
  <c r="E767" i="5"/>
  <c r="X767" i="5" s="1"/>
  <c r="V768" i="5"/>
  <c r="E768" i="5"/>
  <c r="X768" i="5" s="1"/>
  <c r="V769" i="5"/>
  <c r="E769" i="5"/>
  <c r="X769" i="5" s="1"/>
  <c r="V770" i="5"/>
  <c r="E770" i="5"/>
  <c r="X770" i="5" s="1"/>
  <c r="V771" i="5"/>
  <c r="E771" i="5"/>
  <c r="X771" i="5" s="1"/>
  <c r="V772" i="5"/>
  <c r="E772" i="5"/>
  <c r="X772" i="5" s="1"/>
  <c r="V773" i="5"/>
  <c r="E773" i="5"/>
  <c r="X773" i="5" s="1"/>
  <c r="V774" i="5"/>
  <c r="E774" i="5"/>
  <c r="X774" i="5" s="1"/>
  <c r="V775" i="5"/>
  <c r="E775" i="5"/>
  <c r="X775" i="5" s="1"/>
  <c r="V776" i="5"/>
  <c r="E776" i="5"/>
  <c r="X776" i="5" s="1"/>
  <c r="V777" i="5"/>
  <c r="E777" i="5"/>
  <c r="X777" i="5" s="1"/>
  <c r="V778" i="5"/>
  <c r="E778" i="5"/>
  <c r="X778" i="5" s="1"/>
  <c r="V779" i="5"/>
  <c r="E779" i="5"/>
  <c r="X779" i="5" s="1"/>
  <c r="V780" i="5"/>
  <c r="E780" i="5"/>
  <c r="X780" i="5" s="1"/>
  <c r="V781" i="5"/>
  <c r="E781" i="5"/>
  <c r="X781" i="5" s="1"/>
  <c r="V782" i="5"/>
  <c r="E782" i="5"/>
  <c r="X782" i="5" s="1"/>
  <c r="V783" i="5"/>
  <c r="E783" i="5"/>
  <c r="X783" i="5" s="1"/>
  <c r="V784" i="5"/>
  <c r="E784" i="5"/>
  <c r="X784" i="5" s="1"/>
  <c r="V785" i="5"/>
  <c r="E785" i="5"/>
  <c r="X785" i="5" s="1"/>
  <c r="V786" i="5"/>
  <c r="E786" i="5"/>
  <c r="X786" i="5" s="1"/>
  <c r="V787" i="5"/>
  <c r="E787" i="5"/>
  <c r="X787" i="5" s="1"/>
  <c r="V788" i="5"/>
  <c r="E788" i="5"/>
  <c r="X788" i="5" s="1"/>
  <c r="V789" i="5"/>
  <c r="E789" i="5"/>
  <c r="X789" i="5" s="1"/>
  <c r="V790" i="5"/>
  <c r="E790" i="5"/>
  <c r="X790" i="5" s="1"/>
  <c r="V791" i="5"/>
  <c r="E791" i="5"/>
  <c r="X791" i="5" s="1"/>
  <c r="V792" i="5"/>
  <c r="E792" i="5"/>
  <c r="X792" i="5" s="1"/>
  <c r="V793" i="5"/>
  <c r="E793" i="5"/>
  <c r="X793" i="5" s="1"/>
  <c r="V794" i="5"/>
  <c r="E794" i="5"/>
  <c r="X794" i="5" s="1"/>
  <c r="V795" i="5"/>
  <c r="E795" i="5"/>
  <c r="X795" i="5" s="1"/>
  <c r="V796" i="5"/>
  <c r="E796" i="5"/>
  <c r="X796" i="5" s="1"/>
  <c r="V797" i="5"/>
  <c r="E797" i="5"/>
  <c r="X797" i="5" s="1"/>
  <c r="V798" i="5"/>
  <c r="E798" i="5"/>
  <c r="X798" i="5" s="1"/>
  <c r="V799" i="5"/>
  <c r="E799" i="5"/>
  <c r="X799" i="5" s="1"/>
  <c r="V800" i="5"/>
  <c r="E800" i="5"/>
  <c r="X800" i="5" s="1"/>
  <c r="V801" i="5"/>
  <c r="E801" i="5"/>
  <c r="X801" i="5" s="1"/>
  <c r="V802" i="5"/>
  <c r="E802" i="5"/>
  <c r="X802" i="5" s="1"/>
  <c r="V803" i="5"/>
  <c r="E803" i="5"/>
  <c r="X803" i="5" s="1"/>
  <c r="V804" i="5"/>
  <c r="E804" i="5"/>
  <c r="X804" i="5" s="1"/>
  <c r="V805" i="5"/>
  <c r="E805" i="5"/>
  <c r="X805" i="5" s="1"/>
  <c r="V806" i="5"/>
  <c r="E806" i="5"/>
  <c r="X806" i="5" s="1"/>
  <c r="V807" i="5"/>
  <c r="E807" i="5"/>
  <c r="X807" i="5" s="1"/>
  <c r="V808" i="5"/>
  <c r="E808" i="5"/>
  <c r="X808" i="5" s="1"/>
  <c r="V809" i="5"/>
  <c r="E809" i="5"/>
  <c r="X809" i="5" s="1"/>
  <c r="V810" i="5"/>
  <c r="E810" i="5"/>
  <c r="X810" i="5" s="1"/>
  <c r="V811" i="5"/>
  <c r="E811" i="5"/>
  <c r="X811" i="5" s="1"/>
  <c r="V812" i="5"/>
  <c r="E812" i="5"/>
  <c r="X812" i="5" s="1"/>
  <c r="V813" i="5"/>
  <c r="E813" i="5"/>
  <c r="X813" i="5" s="1"/>
  <c r="V814" i="5"/>
  <c r="E814" i="5"/>
  <c r="X814" i="5" s="1"/>
  <c r="V815" i="5"/>
  <c r="E815" i="5"/>
  <c r="X815" i="5" s="1"/>
  <c r="V816" i="5"/>
  <c r="E816" i="5"/>
  <c r="X816" i="5" s="1"/>
  <c r="V817" i="5"/>
  <c r="E817" i="5"/>
  <c r="X817" i="5" s="1"/>
  <c r="V818" i="5"/>
  <c r="E818" i="5"/>
  <c r="X818" i="5" s="1"/>
  <c r="V819" i="5"/>
  <c r="E819" i="5"/>
  <c r="X819" i="5" s="1"/>
  <c r="V820" i="5"/>
  <c r="E820" i="5"/>
  <c r="X820" i="5" s="1"/>
  <c r="V821" i="5"/>
  <c r="E821" i="5"/>
  <c r="X821" i="5" s="1"/>
  <c r="V822" i="5"/>
  <c r="E822" i="5"/>
  <c r="X822" i="5" s="1"/>
  <c r="V823" i="5"/>
  <c r="E823" i="5"/>
  <c r="X823" i="5" s="1"/>
  <c r="V824" i="5"/>
  <c r="E824" i="5"/>
  <c r="X824" i="5" s="1"/>
  <c r="V825" i="5"/>
  <c r="E825" i="5"/>
  <c r="X825" i="5" s="1"/>
  <c r="V826" i="5"/>
  <c r="E826" i="5"/>
  <c r="X826" i="5" s="1"/>
  <c r="V827" i="5"/>
  <c r="E827" i="5"/>
  <c r="X827" i="5" s="1"/>
  <c r="V828" i="5"/>
  <c r="E828" i="5"/>
  <c r="X828" i="5" s="1"/>
  <c r="V829" i="5"/>
  <c r="E829" i="5"/>
  <c r="X829" i="5" s="1"/>
  <c r="V830" i="5"/>
  <c r="E830" i="5"/>
  <c r="X830" i="5" s="1"/>
  <c r="V831" i="5"/>
  <c r="E831" i="5"/>
  <c r="X831" i="5" s="1"/>
  <c r="V832" i="5"/>
  <c r="E832" i="5"/>
  <c r="X832" i="5" s="1"/>
  <c r="V833" i="5"/>
  <c r="E833" i="5"/>
  <c r="X833" i="5" s="1"/>
  <c r="V834" i="5"/>
  <c r="E834" i="5"/>
  <c r="X834" i="5" s="1"/>
  <c r="V835" i="5"/>
  <c r="E835" i="5"/>
  <c r="X835" i="5" s="1"/>
  <c r="V836" i="5"/>
  <c r="E836" i="5"/>
  <c r="X836" i="5" s="1"/>
  <c r="V837" i="5"/>
  <c r="E837" i="5"/>
  <c r="X837" i="5" s="1"/>
  <c r="V838" i="5"/>
  <c r="E838" i="5"/>
  <c r="X838" i="5" s="1"/>
  <c r="V839" i="5"/>
  <c r="E839" i="5"/>
  <c r="X839" i="5" s="1"/>
  <c r="V840" i="5"/>
  <c r="E840" i="5"/>
  <c r="X840" i="5" s="1"/>
  <c r="V841" i="5"/>
  <c r="E841" i="5"/>
  <c r="X841" i="5" s="1"/>
  <c r="V842" i="5"/>
  <c r="E842" i="5"/>
  <c r="X842" i="5" s="1"/>
  <c r="V843" i="5"/>
  <c r="E843" i="5"/>
  <c r="X843" i="5" s="1"/>
  <c r="V844" i="5"/>
  <c r="E844" i="5"/>
  <c r="X844" i="5" s="1"/>
  <c r="V845" i="5"/>
  <c r="E845" i="5"/>
  <c r="X845" i="5" s="1"/>
  <c r="V846" i="5"/>
  <c r="E846" i="5"/>
  <c r="X846" i="5" s="1"/>
  <c r="V847" i="5"/>
  <c r="E847" i="5"/>
  <c r="X847" i="5" s="1"/>
  <c r="V848" i="5"/>
  <c r="E848" i="5"/>
  <c r="X848" i="5" s="1"/>
  <c r="V849" i="5"/>
  <c r="E849" i="5"/>
  <c r="X849" i="5" s="1"/>
  <c r="V850" i="5"/>
  <c r="E850" i="5"/>
  <c r="X850" i="5" s="1"/>
  <c r="V851" i="5"/>
  <c r="E851" i="5"/>
  <c r="X851" i="5" s="1"/>
  <c r="V852" i="5"/>
  <c r="E852" i="5"/>
  <c r="X852" i="5" s="1"/>
  <c r="V853" i="5"/>
  <c r="E853" i="5"/>
  <c r="X853" i="5" s="1"/>
  <c r="V854" i="5"/>
  <c r="E854" i="5"/>
  <c r="X854" i="5" s="1"/>
  <c r="V855" i="5"/>
  <c r="E855" i="5"/>
  <c r="X855" i="5" s="1"/>
  <c r="V856" i="5"/>
  <c r="E856" i="5"/>
  <c r="X856" i="5" s="1"/>
  <c r="V857" i="5"/>
  <c r="E857" i="5"/>
  <c r="X857" i="5" s="1"/>
  <c r="V858" i="5"/>
  <c r="E858" i="5"/>
  <c r="X858" i="5" s="1"/>
  <c r="V859" i="5"/>
  <c r="E859" i="5"/>
  <c r="X859" i="5" s="1"/>
  <c r="V860" i="5"/>
  <c r="E860" i="5"/>
  <c r="X860" i="5" s="1"/>
  <c r="V861" i="5"/>
  <c r="E861" i="5"/>
  <c r="X861" i="5" s="1"/>
  <c r="V862" i="5"/>
  <c r="E862" i="5"/>
  <c r="X862" i="5" s="1"/>
  <c r="V863" i="5"/>
  <c r="E863" i="5"/>
  <c r="X863" i="5" s="1"/>
  <c r="V864" i="5"/>
  <c r="E864" i="5"/>
  <c r="X864" i="5" s="1"/>
  <c r="V865" i="5"/>
  <c r="E865" i="5"/>
  <c r="X865" i="5" s="1"/>
  <c r="V866" i="5"/>
  <c r="E866" i="5"/>
  <c r="X866" i="5" s="1"/>
  <c r="V867" i="5"/>
  <c r="E867" i="5"/>
  <c r="X867" i="5" s="1"/>
  <c r="V868" i="5"/>
  <c r="E868" i="5"/>
  <c r="X868" i="5" s="1"/>
  <c r="V869" i="5"/>
  <c r="E869" i="5"/>
  <c r="X869" i="5" s="1"/>
  <c r="V870" i="5"/>
  <c r="E870" i="5"/>
  <c r="X870" i="5" s="1"/>
  <c r="V871" i="5"/>
  <c r="E871" i="5"/>
  <c r="X871" i="5" s="1"/>
  <c r="V872" i="5"/>
  <c r="E872" i="5"/>
  <c r="X872" i="5" s="1"/>
  <c r="V873" i="5"/>
  <c r="E873" i="5"/>
  <c r="X873" i="5" s="1"/>
  <c r="V874" i="5"/>
  <c r="E874" i="5"/>
  <c r="X874" i="5" s="1"/>
  <c r="V875" i="5"/>
  <c r="E875" i="5"/>
  <c r="X875" i="5" s="1"/>
  <c r="V876" i="5"/>
  <c r="E876" i="5"/>
  <c r="X876" i="5" s="1"/>
  <c r="V877" i="5"/>
  <c r="E877" i="5"/>
  <c r="X877" i="5" s="1"/>
  <c r="V878" i="5"/>
  <c r="E878" i="5"/>
  <c r="X878" i="5" s="1"/>
  <c r="V879" i="5"/>
  <c r="E879" i="5"/>
  <c r="X879" i="5" s="1"/>
  <c r="V880" i="5"/>
  <c r="E880" i="5"/>
  <c r="X880" i="5" s="1"/>
  <c r="V881" i="5"/>
  <c r="E881" i="5"/>
  <c r="X881" i="5" s="1"/>
  <c r="V882" i="5"/>
  <c r="E882" i="5"/>
  <c r="X882" i="5" s="1"/>
  <c r="V883" i="5"/>
  <c r="E883" i="5"/>
  <c r="X883" i="5" s="1"/>
  <c r="V884" i="5"/>
  <c r="E884" i="5"/>
  <c r="X884" i="5" s="1"/>
  <c r="V885" i="5"/>
  <c r="E885" i="5"/>
  <c r="X885" i="5" s="1"/>
  <c r="V886" i="5"/>
  <c r="E886" i="5"/>
  <c r="X886" i="5" s="1"/>
  <c r="V887" i="5"/>
  <c r="E887" i="5"/>
  <c r="X887" i="5" s="1"/>
  <c r="V888" i="5"/>
  <c r="E888" i="5"/>
  <c r="X888" i="5" s="1"/>
  <c r="V889" i="5"/>
  <c r="E889" i="5"/>
  <c r="X889" i="5" s="1"/>
  <c r="V890" i="5"/>
  <c r="E890" i="5"/>
  <c r="X890" i="5" s="1"/>
  <c r="V891" i="5"/>
  <c r="E891" i="5"/>
  <c r="X891" i="5" s="1"/>
  <c r="V892" i="5"/>
  <c r="E892" i="5"/>
  <c r="X892" i="5" s="1"/>
  <c r="V893" i="5"/>
  <c r="E893" i="5"/>
  <c r="X893" i="5" s="1"/>
  <c r="V894" i="5"/>
  <c r="E894" i="5"/>
  <c r="X894" i="5" s="1"/>
  <c r="V895" i="5"/>
  <c r="E895" i="5"/>
  <c r="X895" i="5" s="1"/>
  <c r="V896" i="5"/>
  <c r="E896" i="5"/>
  <c r="X896" i="5" s="1"/>
  <c r="V897" i="5"/>
  <c r="E897" i="5"/>
  <c r="X897" i="5" s="1"/>
  <c r="V898" i="5"/>
  <c r="E898" i="5"/>
  <c r="X898" i="5" s="1"/>
  <c r="V899" i="5"/>
  <c r="E899" i="5"/>
  <c r="X899" i="5" s="1"/>
  <c r="V900" i="5"/>
  <c r="E900" i="5"/>
  <c r="X900" i="5" s="1"/>
  <c r="V901" i="5"/>
  <c r="E901" i="5"/>
  <c r="X901" i="5" s="1"/>
  <c r="V902" i="5"/>
  <c r="E902" i="5"/>
  <c r="X902" i="5" s="1"/>
  <c r="V903" i="5"/>
  <c r="E903" i="5"/>
  <c r="X903" i="5" s="1"/>
  <c r="V904" i="5"/>
  <c r="E904" i="5"/>
  <c r="X904" i="5" s="1"/>
  <c r="V905" i="5"/>
  <c r="E905" i="5"/>
  <c r="X905" i="5" s="1"/>
  <c r="V906" i="5"/>
  <c r="E906" i="5"/>
  <c r="X906" i="5" s="1"/>
  <c r="V907" i="5"/>
  <c r="E907" i="5"/>
  <c r="X907" i="5" s="1"/>
  <c r="V908" i="5"/>
  <c r="E908" i="5"/>
  <c r="X908" i="5" s="1"/>
  <c r="V909" i="5"/>
  <c r="E909" i="5"/>
  <c r="X909" i="5" s="1"/>
  <c r="V910" i="5"/>
  <c r="E910" i="5"/>
  <c r="X910" i="5" s="1"/>
  <c r="V911" i="5"/>
  <c r="E911" i="5"/>
  <c r="X911" i="5" s="1"/>
  <c r="V912" i="5"/>
  <c r="E912" i="5"/>
  <c r="X912" i="5" s="1"/>
  <c r="V913" i="5"/>
  <c r="E913" i="5"/>
  <c r="X913" i="5" s="1"/>
  <c r="V914" i="5"/>
  <c r="E914" i="5"/>
  <c r="X914" i="5" s="1"/>
  <c r="V915" i="5"/>
  <c r="E915" i="5"/>
  <c r="X915" i="5" s="1"/>
  <c r="V916" i="5"/>
  <c r="E916" i="5"/>
  <c r="X916" i="5" s="1"/>
  <c r="V917" i="5"/>
  <c r="E917" i="5"/>
  <c r="X917" i="5" s="1"/>
  <c r="V918" i="5"/>
  <c r="E918" i="5"/>
  <c r="X918" i="5" s="1"/>
  <c r="V919" i="5"/>
  <c r="E919" i="5"/>
  <c r="X919" i="5" s="1"/>
  <c r="V920" i="5"/>
  <c r="E920" i="5"/>
  <c r="X920" i="5" s="1"/>
  <c r="V921" i="5"/>
  <c r="E921" i="5"/>
  <c r="X921" i="5" s="1"/>
  <c r="V922" i="5"/>
  <c r="E922" i="5"/>
  <c r="X922" i="5" s="1"/>
  <c r="V923" i="5"/>
  <c r="E923" i="5"/>
  <c r="X923" i="5" s="1"/>
  <c r="V924" i="5"/>
  <c r="E924" i="5"/>
  <c r="X924" i="5" s="1"/>
  <c r="V925" i="5"/>
  <c r="E925" i="5"/>
  <c r="X925" i="5" s="1"/>
  <c r="V926" i="5"/>
  <c r="E926" i="5"/>
  <c r="X926" i="5" s="1"/>
  <c r="V927" i="5"/>
  <c r="E927" i="5"/>
  <c r="X927" i="5" s="1"/>
  <c r="V928" i="5"/>
  <c r="E928" i="5"/>
  <c r="X928" i="5" s="1"/>
  <c r="V929" i="5"/>
  <c r="E929" i="5"/>
  <c r="X929" i="5" s="1"/>
  <c r="V930" i="5"/>
  <c r="E930" i="5"/>
  <c r="X930" i="5" s="1"/>
  <c r="V931" i="5"/>
  <c r="E931" i="5"/>
  <c r="X931" i="5" s="1"/>
  <c r="V932" i="5"/>
  <c r="E932" i="5"/>
  <c r="X932" i="5" s="1"/>
  <c r="V933" i="5"/>
  <c r="E933" i="5"/>
  <c r="X933" i="5" s="1"/>
  <c r="V934" i="5"/>
  <c r="E934" i="5"/>
  <c r="X934" i="5" s="1"/>
  <c r="V935" i="5"/>
  <c r="E935" i="5"/>
  <c r="X935" i="5" s="1"/>
  <c r="V936" i="5"/>
  <c r="E936" i="5"/>
  <c r="X936" i="5" s="1"/>
  <c r="V937" i="5"/>
  <c r="E937" i="5"/>
  <c r="X937" i="5" s="1"/>
  <c r="V938" i="5"/>
  <c r="E938" i="5"/>
  <c r="X938" i="5" s="1"/>
  <c r="V939" i="5"/>
  <c r="E939" i="5"/>
  <c r="X939" i="5" s="1"/>
  <c r="V940" i="5"/>
  <c r="E940" i="5"/>
  <c r="X940" i="5" s="1"/>
  <c r="V941" i="5"/>
  <c r="E941" i="5"/>
  <c r="X941" i="5" s="1"/>
  <c r="V942" i="5"/>
  <c r="E942" i="5"/>
  <c r="X942" i="5" s="1"/>
  <c r="V943" i="5"/>
  <c r="E943" i="5"/>
  <c r="X943" i="5" s="1"/>
  <c r="V944" i="5"/>
  <c r="E944" i="5"/>
  <c r="X944" i="5" s="1"/>
  <c r="V945" i="5"/>
  <c r="E945" i="5"/>
  <c r="X945" i="5" s="1"/>
  <c r="V946" i="5"/>
  <c r="E946" i="5"/>
  <c r="X946" i="5" s="1"/>
  <c r="V947" i="5"/>
  <c r="E947" i="5"/>
  <c r="X947" i="5" s="1"/>
  <c r="V948" i="5"/>
  <c r="E948" i="5"/>
  <c r="X948" i="5" s="1"/>
  <c r="V949" i="5"/>
  <c r="E949" i="5"/>
  <c r="X949" i="5" s="1"/>
  <c r="V950" i="5"/>
  <c r="E950" i="5"/>
  <c r="X950" i="5" s="1"/>
  <c r="V951" i="5"/>
  <c r="E951" i="5"/>
  <c r="X951" i="5" s="1"/>
  <c r="V952" i="5"/>
  <c r="E952" i="5"/>
  <c r="X952" i="5" s="1"/>
  <c r="V953" i="5"/>
  <c r="E953" i="5"/>
  <c r="X953" i="5" s="1"/>
  <c r="V954" i="5"/>
  <c r="E954" i="5"/>
  <c r="X954" i="5" s="1"/>
  <c r="V955" i="5"/>
  <c r="E955" i="5"/>
  <c r="X955" i="5" s="1"/>
  <c r="V956" i="5"/>
  <c r="E956" i="5"/>
  <c r="X956" i="5" s="1"/>
  <c r="V957" i="5"/>
  <c r="E957" i="5"/>
  <c r="X957" i="5" s="1"/>
  <c r="V958" i="5"/>
  <c r="E958" i="5"/>
  <c r="X958" i="5" s="1"/>
  <c r="V959" i="5"/>
  <c r="E959" i="5"/>
  <c r="X959" i="5" s="1"/>
  <c r="V960" i="5"/>
  <c r="E960" i="5"/>
  <c r="X960" i="5" s="1"/>
  <c r="V961" i="5"/>
  <c r="E961" i="5"/>
  <c r="X961" i="5" s="1"/>
  <c r="V962" i="5"/>
  <c r="E962" i="5"/>
  <c r="X962" i="5" s="1"/>
  <c r="V963" i="5"/>
  <c r="E963" i="5"/>
  <c r="X963" i="5" s="1"/>
  <c r="V964" i="5"/>
  <c r="E964" i="5"/>
  <c r="X964" i="5" s="1"/>
  <c r="V965" i="5"/>
  <c r="E965" i="5"/>
  <c r="X965" i="5" s="1"/>
  <c r="V966" i="5"/>
  <c r="E966" i="5"/>
  <c r="X966" i="5" s="1"/>
  <c r="V967" i="5"/>
  <c r="E967" i="5"/>
  <c r="X967" i="5" s="1"/>
  <c r="V968" i="5"/>
  <c r="E968" i="5"/>
  <c r="X968" i="5" s="1"/>
  <c r="V969" i="5"/>
  <c r="E969" i="5"/>
  <c r="X969" i="5" s="1"/>
  <c r="V970" i="5"/>
  <c r="E970" i="5"/>
  <c r="X970" i="5" s="1"/>
  <c r="V971" i="5"/>
  <c r="E971" i="5"/>
  <c r="X971" i="5" s="1"/>
  <c r="V972" i="5"/>
  <c r="E972" i="5"/>
  <c r="X972" i="5" s="1"/>
  <c r="V973" i="5"/>
  <c r="E973" i="5"/>
  <c r="X973" i="5" s="1"/>
  <c r="V974" i="5"/>
  <c r="E974" i="5"/>
  <c r="X974" i="5" s="1"/>
  <c r="V975" i="5"/>
  <c r="E975" i="5"/>
  <c r="X975" i="5" s="1"/>
  <c r="V976" i="5"/>
  <c r="E976" i="5"/>
  <c r="X976" i="5" s="1"/>
  <c r="V977" i="5"/>
  <c r="E977" i="5"/>
  <c r="X977" i="5" s="1"/>
  <c r="V978" i="5"/>
  <c r="E978" i="5"/>
  <c r="X978" i="5" s="1"/>
  <c r="V979" i="5"/>
  <c r="E979" i="5"/>
  <c r="V980" i="5"/>
  <c r="E980" i="5"/>
  <c r="X980" i="5" s="1"/>
  <c r="V981" i="5"/>
  <c r="E981" i="5"/>
  <c r="X981" i="5" s="1"/>
  <c r="V982" i="5"/>
  <c r="E982" i="5"/>
  <c r="X982" i="5" s="1"/>
  <c r="V983" i="5"/>
  <c r="E983" i="5"/>
  <c r="X983" i="5" s="1"/>
  <c r="V984" i="5"/>
  <c r="E984" i="5"/>
  <c r="X984" i="5" s="1"/>
  <c r="V985" i="5"/>
  <c r="E985" i="5"/>
  <c r="X985" i="5" s="1"/>
  <c r="V986" i="5"/>
  <c r="E986" i="5"/>
  <c r="X986" i="5" s="1"/>
  <c r="V987" i="5"/>
  <c r="E987" i="5"/>
  <c r="X987" i="5" s="1"/>
  <c r="V988" i="5"/>
  <c r="E988" i="5"/>
  <c r="X988" i="5" s="1"/>
  <c r="V989" i="5"/>
  <c r="E989" i="5"/>
  <c r="X989" i="5" s="1"/>
  <c r="V990" i="5"/>
  <c r="E990" i="5"/>
  <c r="X990" i="5" s="1"/>
  <c r="V991" i="5"/>
  <c r="E991" i="5"/>
  <c r="X991" i="5" s="1"/>
  <c r="V992" i="5"/>
  <c r="E992" i="5"/>
  <c r="X992" i="5" s="1"/>
  <c r="V993" i="5"/>
  <c r="E993" i="5"/>
  <c r="X993" i="5" s="1"/>
  <c r="V994" i="5"/>
  <c r="E994" i="5"/>
  <c r="X994" i="5" s="1"/>
  <c r="V995" i="5"/>
  <c r="E995" i="5"/>
  <c r="X995" i="5" s="1"/>
  <c r="V996" i="5"/>
  <c r="E996" i="5"/>
  <c r="X996" i="5" s="1"/>
  <c r="V997" i="5"/>
  <c r="E997" i="5"/>
  <c r="X997" i="5" s="1"/>
  <c r="V998" i="5"/>
  <c r="E998" i="5"/>
  <c r="X998" i="5" s="1"/>
  <c r="V999" i="5"/>
  <c r="E999" i="5"/>
  <c r="X999" i="5" s="1"/>
  <c r="V1000" i="5"/>
  <c r="E1000" i="5"/>
  <c r="X1000" i="5" s="1"/>
  <c r="V1001" i="5"/>
  <c r="E1001" i="5"/>
  <c r="X1001" i="5" s="1"/>
  <c r="V1002" i="5"/>
  <c r="E1002" i="5"/>
  <c r="X1002" i="5" s="1"/>
  <c r="V1003" i="5"/>
  <c r="E1003" i="5"/>
  <c r="X1003" i="5" s="1"/>
  <c r="V1004" i="5"/>
  <c r="E1004" i="5"/>
  <c r="X1004" i="5" s="1"/>
  <c r="V1005" i="5"/>
  <c r="E1005" i="5"/>
  <c r="X1005" i="5" s="1"/>
  <c r="V1006" i="5"/>
  <c r="E1006" i="5"/>
  <c r="X1006" i="5" s="1"/>
  <c r="V1007" i="5"/>
  <c r="E1007" i="5"/>
  <c r="X1007" i="5" s="1"/>
  <c r="V1008" i="5"/>
  <c r="E1008" i="5"/>
  <c r="X1008" i="5" s="1"/>
  <c r="V1009" i="5"/>
  <c r="E1009" i="5"/>
  <c r="X1009" i="5" s="1"/>
  <c r="V1010" i="5"/>
  <c r="E1010" i="5"/>
  <c r="X1010" i="5" s="1"/>
  <c r="V1011" i="5"/>
  <c r="E1011" i="5"/>
  <c r="X1011" i="5" s="1"/>
  <c r="V1012" i="5"/>
  <c r="E1012" i="5"/>
  <c r="X1012" i="5" s="1"/>
  <c r="V1013" i="5"/>
  <c r="E1013" i="5"/>
  <c r="X1013" i="5" s="1"/>
  <c r="V1014" i="5"/>
  <c r="E1014" i="5"/>
  <c r="X1014" i="5" s="1"/>
  <c r="V1015" i="5"/>
  <c r="E1015" i="5"/>
  <c r="X1015" i="5" s="1"/>
  <c r="V1016" i="5"/>
  <c r="E1016" i="5"/>
  <c r="X1016" i="5" s="1"/>
  <c r="V1017" i="5"/>
  <c r="E1017" i="5"/>
  <c r="X1017" i="5" s="1"/>
  <c r="V1018" i="5"/>
  <c r="E1018" i="5"/>
  <c r="X1018" i="5" s="1"/>
  <c r="V1019" i="5"/>
  <c r="E1019" i="5"/>
  <c r="X1019" i="5" s="1"/>
  <c r="V1020" i="5"/>
  <c r="E1020" i="5"/>
  <c r="X1020" i="5" s="1"/>
  <c r="V1021" i="5"/>
  <c r="E1021" i="5"/>
  <c r="X1021" i="5" s="1"/>
  <c r="V1022" i="5"/>
  <c r="E1022" i="5"/>
  <c r="X1022" i="5" s="1"/>
  <c r="V1023" i="5"/>
  <c r="E1023" i="5"/>
  <c r="X1023" i="5" s="1"/>
  <c r="V1024" i="5"/>
  <c r="E1024" i="5"/>
  <c r="X1024" i="5" s="1"/>
  <c r="V1025" i="5"/>
  <c r="E1025" i="5"/>
  <c r="X1025" i="5" s="1"/>
  <c r="V1026" i="5"/>
  <c r="E1026" i="5"/>
  <c r="X1026" i="5" s="1"/>
  <c r="V1027" i="5"/>
  <c r="E1027" i="5"/>
  <c r="X1027" i="5" s="1"/>
  <c r="V1028" i="5"/>
  <c r="E1028" i="5"/>
  <c r="X1028" i="5" s="1"/>
  <c r="V1029" i="5"/>
  <c r="E1029" i="5"/>
  <c r="X1029" i="5" s="1"/>
  <c r="V1030" i="5"/>
  <c r="E1030" i="5"/>
  <c r="X1030" i="5" s="1"/>
  <c r="V1031" i="5"/>
  <c r="E1031" i="5"/>
  <c r="X1031" i="5" s="1"/>
  <c r="V1032" i="5"/>
  <c r="E1032" i="5"/>
  <c r="X1032" i="5" s="1"/>
  <c r="V1033" i="5"/>
  <c r="E1033" i="5"/>
  <c r="X1033" i="5" s="1"/>
  <c r="V1034" i="5"/>
  <c r="E1034" i="5"/>
  <c r="X1034" i="5" s="1"/>
  <c r="V1035" i="5"/>
  <c r="E1035" i="5"/>
  <c r="X1035" i="5" s="1"/>
  <c r="V1036" i="5"/>
  <c r="E1036" i="5"/>
  <c r="X1036" i="5" s="1"/>
  <c r="V1037" i="5"/>
  <c r="E1037" i="5"/>
  <c r="X1037" i="5" s="1"/>
  <c r="V1038" i="5"/>
  <c r="E1038" i="5"/>
  <c r="X1038" i="5" s="1"/>
  <c r="V1039" i="5"/>
  <c r="E1039" i="5"/>
  <c r="X1039" i="5" s="1"/>
  <c r="V1040" i="5"/>
  <c r="E1040" i="5"/>
  <c r="X1040" i="5" s="1"/>
  <c r="V1041" i="5"/>
  <c r="E1041" i="5"/>
  <c r="X1041" i="5" s="1"/>
  <c r="V1042" i="5"/>
  <c r="E1042" i="5"/>
  <c r="X1042" i="5" s="1"/>
  <c r="V1043" i="5"/>
  <c r="E1043" i="5"/>
  <c r="X1043" i="5" s="1"/>
  <c r="V1044" i="5"/>
  <c r="E1044" i="5"/>
  <c r="X1044" i="5" s="1"/>
  <c r="V1045" i="5"/>
  <c r="E1045" i="5"/>
  <c r="X1045" i="5" s="1"/>
  <c r="V1046" i="5"/>
  <c r="E1046" i="5"/>
  <c r="X1046" i="5" s="1"/>
  <c r="V1047" i="5"/>
  <c r="E1047" i="5"/>
  <c r="X1047" i="5" s="1"/>
  <c r="V1048" i="5"/>
  <c r="E1048" i="5"/>
  <c r="X1048" i="5" s="1"/>
  <c r="V1049" i="5"/>
  <c r="E1049" i="5"/>
  <c r="X1049" i="5" s="1"/>
  <c r="V1050" i="5"/>
  <c r="E1050" i="5"/>
  <c r="X1050" i="5" s="1"/>
  <c r="V1051" i="5"/>
  <c r="E1051" i="5"/>
  <c r="X1051" i="5" s="1"/>
  <c r="V1052" i="5"/>
  <c r="E1052" i="5"/>
  <c r="X1052" i="5" s="1"/>
  <c r="V1053" i="5"/>
  <c r="E1053" i="5"/>
  <c r="X1053" i="5" s="1"/>
  <c r="V1054" i="5"/>
  <c r="E1054" i="5"/>
  <c r="X1054" i="5" s="1"/>
  <c r="V1055" i="5"/>
  <c r="E1055" i="5"/>
  <c r="X1055" i="5" s="1"/>
  <c r="V1056" i="5"/>
  <c r="E1056" i="5"/>
  <c r="X1056" i="5" s="1"/>
  <c r="V1057" i="5"/>
  <c r="E1057" i="5"/>
  <c r="X1057" i="5" s="1"/>
  <c r="V1058" i="5"/>
  <c r="E1058" i="5"/>
  <c r="X1058" i="5" s="1"/>
  <c r="V1059" i="5"/>
  <c r="E1059" i="5"/>
  <c r="X1059" i="5" s="1"/>
  <c r="V1060" i="5"/>
  <c r="E1060" i="5"/>
  <c r="X1060" i="5" s="1"/>
  <c r="V1061" i="5"/>
  <c r="E1061" i="5"/>
  <c r="X1061" i="5" s="1"/>
  <c r="V1062" i="5"/>
  <c r="E1062" i="5"/>
  <c r="X1062" i="5" s="1"/>
  <c r="V1063" i="5"/>
  <c r="E1063" i="5"/>
  <c r="X1063" i="5" s="1"/>
  <c r="V1064" i="5"/>
  <c r="E1064" i="5"/>
  <c r="X1064" i="5" s="1"/>
  <c r="V1065" i="5"/>
  <c r="E1065" i="5"/>
  <c r="X1065" i="5" s="1"/>
  <c r="V1066" i="5"/>
  <c r="E1066" i="5"/>
  <c r="X1066" i="5" s="1"/>
  <c r="V1067" i="5"/>
  <c r="E1067" i="5"/>
  <c r="X1067" i="5" s="1"/>
  <c r="V1068" i="5"/>
  <c r="E1068" i="5"/>
  <c r="X1068" i="5" s="1"/>
  <c r="V1069" i="5"/>
  <c r="E1069" i="5"/>
  <c r="X1069" i="5" s="1"/>
  <c r="V1070" i="5"/>
  <c r="E1070" i="5"/>
  <c r="X1070" i="5" s="1"/>
  <c r="V1071" i="5"/>
  <c r="E1071" i="5"/>
  <c r="X1071" i="5" s="1"/>
  <c r="V1072" i="5"/>
  <c r="E1072" i="5"/>
  <c r="X1072" i="5" s="1"/>
  <c r="V1073" i="5"/>
  <c r="E1073" i="5"/>
  <c r="X1073" i="5" s="1"/>
  <c r="V1074" i="5"/>
  <c r="E1074" i="5"/>
  <c r="X1074" i="5" s="1"/>
  <c r="V1075" i="5"/>
  <c r="E1075" i="5"/>
  <c r="X1075" i="5" s="1"/>
  <c r="V1076" i="5"/>
  <c r="E1076" i="5"/>
  <c r="X1076" i="5" s="1"/>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X1088" i="5" s="1"/>
  <c r="V1089" i="5"/>
  <c r="E1089" i="5"/>
  <c r="X1089" i="5" s="1"/>
  <c r="V1090" i="5"/>
  <c r="E1090" i="5"/>
  <c r="X1090" i="5" s="1"/>
  <c r="V1091" i="5"/>
  <c r="E1091" i="5"/>
  <c r="X1091" i="5" s="1"/>
  <c r="V1092" i="5"/>
  <c r="E1092" i="5"/>
  <c r="X1092" i="5" s="1"/>
  <c r="V1093" i="5"/>
  <c r="E1093" i="5"/>
  <c r="X1093" i="5" s="1"/>
  <c r="V1094" i="5"/>
  <c r="E1094" i="5"/>
  <c r="X1094" i="5" s="1"/>
  <c r="V1095" i="5"/>
  <c r="E1095" i="5"/>
  <c r="X1095" i="5" s="1"/>
  <c r="V1096" i="5"/>
  <c r="E1096" i="5"/>
  <c r="X1096" i="5" s="1"/>
  <c r="V1097" i="5"/>
  <c r="E1097" i="5"/>
  <c r="X1097" i="5" s="1"/>
  <c r="V1098" i="5"/>
  <c r="E1098" i="5"/>
  <c r="X1098" i="5" s="1"/>
  <c r="V1099" i="5"/>
  <c r="E1099" i="5"/>
  <c r="X1099" i="5" s="1"/>
  <c r="V1100" i="5"/>
  <c r="E1100" i="5"/>
  <c r="X1100" i="5" s="1"/>
  <c r="V1101" i="5"/>
  <c r="E1101" i="5"/>
  <c r="X1101" i="5" s="1"/>
  <c r="V1102" i="5"/>
  <c r="E1102" i="5"/>
  <c r="X1102" i="5" s="1"/>
  <c r="V1103" i="5"/>
  <c r="E1103" i="5"/>
  <c r="X1103" i="5" s="1"/>
  <c r="V1104" i="5"/>
  <c r="E1104" i="5"/>
  <c r="X1104" i="5" s="1"/>
  <c r="V1105" i="5"/>
  <c r="E1105" i="5"/>
  <c r="X1105" i="5" s="1"/>
  <c r="V1106" i="5"/>
  <c r="E1106" i="5"/>
  <c r="X1106" i="5" s="1"/>
  <c r="V1107" i="5"/>
  <c r="E1107" i="5"/>
  <c r="X1107" i="5" s="1"/>
  <c r="V1108" i="5"/>
  <c r="E1108" i="5"/>
  <c r="X1108" i="5" s="1"/>
  <c r="V1109" i="5"/>
  <c r="E1109" i="5"/>
  <c r="X1109" i="5" s="1"/>
  <c r="V1110" i="5"/>
  <c r="E1110" i="5"/>
  <c r="X1110" i="5" s="1"/>
  <c r="V1111" i="5"/>
  <c r="E1111" i="5"/>
  <c r="X1111" i="5" s="1"/>
  <c r="V1112" i="5"/>
  <c r="E1112" i="5"/>
  <c r="X1112" i="5" s="1"/>
  <c r="V1113" i="5"/>
  <c r="E1113" i="5"/>
  <c r="X1113" i="5" s="1"/>
  <c r="V1114" i="5"/>
  <c r="E1114" i="5"/>
  <c r="X1114" i="5" s="1"/>
  <c r="V1115" i="5"/>
  <c r="E1115" i="5"/>
  <c r="X1115" i="5" s="1"/>
  <c r="V1116" i="5"/>
  <c r="E1116" i="5"/>
  <c r="X1116" i="5" s="1"/>
  <c r="V1117" i="5"/>
  <c r="E1117" i="5"/>
  <c r="X1117" i="5" s="1"/>
  <c r="V1118" i="5"/>
  <c r="E1118" i="5"/>
  <c r="X1118" i="5" s="1"/>
  <c r="V1119" i="5"/>
  <c r="E1119" i="5"/>
  <c r="X1119" i="5" s="1"/>
  <c r="V1120" i="5"/>
  <c r="E1120" i="5"/>
  <c r="X1120" i="5" s="1"/>
  <c r="V1121" i="5"/>
  <c r="E1121" i="5"/>
  <c r="X1121" i="5" s="1"/>
  <c r="V1122" i="5"/>
  <c r="E1122" i="5"/>
  <c r="X1122" i="5" s="1"/>
  <c r="V1123" i="5"/>
  <c r="E1123" i="5"/>
  <c r="X1123" i="5" s="1"/>
  <c r="V1124" i="5"/>
  <c r="E1124" i="5"/>
  <c r="X1124" i="5" s="1"/>
  <c r="V1125" i="5"/>
  <c r="E1125" i="5"/>
  <c r="X1125" i="5" s="1"/>
  <c r="V1126" i="5"/>
  <c r="E1126" i="5"/>
  <c r="X1126" i="5" s="1"/>
  <c r="V1127" i="5"/>
  <c r="E1127" i="5"/>
  <c r="X1127" i="5" s="1"/>
  <c r="V1128" i="5"/>
  <c r="E1128" i="5"/>
  <c r="X1128" i="5" s="1"/>
  <c r="V1129" i="5"/>
  <c r="E1129" i="5"/>
  <c r="X1129" i="5" s="1"/>
  <c r="V1130" i="5"/>
  <c r="E1130" i="5"/>
  <c r="X1130" i="5" s="1"/>
  <c r="V1131" i="5"/>
  <c r="E1131" i="5"/>
  <c r="X1131" i="5" s="1"/>
  <c r="V1132" i="5"/>
  <c r="E1132" i="5"/>
  <c r="X1132" i="5" s="1"/>
  <c r="V1133" i="5"/>
  <c r="E1133" i="5"/>
  <c r="X1133" i="5" s="1"/>
  <c r="V1134" i="5"/>
  <c r="E1134" i="5"/>
  <c r="V1135" i="5"/>
  <c r="E1135" i="5"/>
  <c r="X1135" i="5" s="1"/>
  <c r="V1136" i="5"/>
  <c r="E1136" i="5"/>
  <c r="X1136" i="5" s="1"/>
  <c r="V1137" i="5"/>
  <c r="E1137" i="5"/>
  <c r="X1137" i="5" s="1"/>
  <c r="V1138" i="5"/>
  <c r="E1138" i="5"/>
  <c r="X1138" i="5" s="1"/>
  <c r="V1139" i="5"/>
  <c r="E1139" i="5"/>
  <c r="X1139" i="5" s="1"/>
  <c r="V1140" i="5"/>
  <c r="E1140" i="5"/>
  <c r="X1140" i="5" s="1"/>
  <c r="V1141" i="5"/>
  <c r="E1141" i="5"/>
  <c r="X1141"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V1149" i="5"/>
  <c r="E1149" i="5"/>
  <c r="X1149" i="5" s="1"/>
  <c r="V1150" i="5"/>
  <c r="E1150" i="5"/>
  <c r="X1150" i="5" s="1"/>
  <c r="V1151" i="5"/>
  <c r="E1151" i="5"/>
  <c r="X1151" i="5" s="1"/>
  <c r="V1152" i="5"/>
  <c r="E1152" i="5"/>
  <c r="X1152" i="5" s="1"/>
  <c r="V1153" i="5"/>
  <c r="E1153" i="5"/>
  <c r="X1153" i="5" s="1"/>
  <c r="V1154" i="5"/>
  <c r="E1154" i="5"/>
  <c r="X1154" i="5" s="1"/>
  <c r="V1155" i="5"/>
  <c r="E1155" i="5"/>
  <c r="X1155" i="5" s="1"/>
  <c r="V1156" i="5"/>
  <c r="E1156" i="5"/>
  <c r="X1156" i="5" s="1"/>
  <c r="V1157" i="5"/>
  <c r="E1157" i="5"/>
  <c r="X1157" i="5" s="1"/>
  <c r="V1158" i="5"/>
  <c r="E1158" i="5"/>
  <c r="X1158" i="5" s="1"/>
  <c r="V1159" i="5"/>
  <c r="E1159" i="5"/>
  <c r="X1159" i="5" s="1"/>
  <c r="V1160" i="5"/>
  <c r="E1160" i="5"/>
  <c r="X1160" i="5" s="1"/>
  <c r="V1161" i="5"/>
  <c r="E1161" i="5"/>
  <c r="X1161" i="5" s="1"/>
  <c r="V1162" i="5"/>
  <c r="E1162" i="5"/>
  <c r="X1162" i="5" s="1"/>
  <c r="V1163" i="5"/>
  <c r="E1163" i="5"/>
  <c r="X1163" i="5" s="1"/>
  <c r="V1164" i="5"/>
  <c r="E1164" i="5"/>
  <c r="X1164" i="5" s="1"/>
  <c r="V1165" i="5"/>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V1173" i="5"/>
  <c r="E1173" i="5"/>
  <c r="X1173" i="5" s="1"/>
  <c r="V1174" i="5"/>
  <c r="E1174" i="5"/>
  <c r="X1174" i="5" s="1"/>
  <c r="V1175" i="5"/>
  <c r="E1175" i="5"/>
  <c r="X1175" i="5" s="1"/>
  <c r="V1176" i="5"/>
  <c r="E1176" i="5"/>
  <c r="X1176" i="5" s="1"/>
  <c r="V1177" i="5"/>
  <c r="E1177" i="5"/>
  <c r="X1177" i="5" s="1"/>
  <c r="V1178" i="5"/>
  <c r="E1178" i="5"/>
  <c r="X1178" i="5" s="1"/>
  <c r="V1179" i="5"/>
  <c r="E1179" i="5"/>
  <c r="X1179" i="5" s="1"/>
  <c r="V1180" i="5"/>
  <c r="E1180" i="5"/>
  <c r="X1180" i="5" s="1"/>
  <c r="V1181" i="5"/>
  <c r="E1181" i="5"/>
  <c r="X1181" i="5" s="1"/>
  <c r="V1182" i="5"/>
  <c r="E1182" i="5"/>
  <c r="X1182" i="5" s="1"/>
  <c r="V1183" i="5"/>
  <c r="E1183" i="5"/>
  <c r="X1183" i="5" s="1"/>
  <c r="V1184" i="5"/>
  <c r="E1184" i="5"/>
  <c r="X1184" i="5" s="1"/>
  <c r="V1185" i="5"/>
  <c r="E1185" i="5"/>
  <c r="X1185" i="5" s="1"/>
  <c r="V1186" i="5"/>
  <c r="E1186" i="5"/>
  <c r="X1186" i="5" s="1"/>
  <c r="V1187" i="5"/>
  <c r="E1187" i="5"/>
  <c r="X1187" i="5" s="1"/>
  <c r="V1188" i="5"/>
  <c r="E1188" i="5"/>
  <c r="X1188" i="5" s="1"/>
  <c r="V1189" i="5"/>
  <c r="E1189" i="5"/>
  <c r="X1189" i="5" s="1"/>
  <c r="V1190" i="5"/>
  <c r="E1190" i="5"/>
  <c r="X1190" i="5" s="1"/>
  <c r="V1191" i="5"/>
  <c r="E1191" i="5"/>
  <c r="X1191" i="5" s="1"/>
  <c r="V1192" i="5"/>
  <c r="E1192" i="5"/>
  <c r="X1192" i="5" s="1"/>
  <c r="V1193" i="5"/>
  <c r="E1193" i="5"/>
  <c r="X1193" i="5" s="1"/>
  <c r="V1194" i="5"/>
  <c r="E1194" i="5"/>
  <c r="X1194" i="5" s="1"/>
  <c r="V1195" i="5"/>
  <c r="E1195" i="5"/>
  <c r="X1195" i="5" s="1"/>
  <c r="V1196" i="5"/>
  <c r="E1196" i="5"/>
  <c r="X1196" i="5" s="1"/>
  <c r="V1197" i="5"/>
  <c r="E1197" i="5"/>
  <c r="X1197" i="5" s="1"/>
  <c r="V1198" i="5"/>
  <c r="E1198" i="5"/>
  <c r="X1198" i="5" s="1"/>
  <c r="V1199" i="5"/>
  <c r="E1199" i="5"/>
  <c r="X1199" i="5" s="1"/>
  <c r="V1200" i="5"/>
  <c r="E1200" i="5"/>
  <c r="X1200" i="5" s="1"/>
  <c r="V1201" i="5"/>
  <c r="E1201" i="5"/>
  <c r="X1201" i="5" s="1"/>
  <c r="V1202" i="5"/>
  <c r="E1202" i="5"/>
  <c r="X1202" i="5" s="1"/>
  <c r="V1203" i="5"/>
  <c r="E1203" i="5"/>
  <c r="X1203" i="5" s="1"/>
  <c r="V1204" i="5"/>
  <c r="E1204" i="5"/>
  <c r="X1204" i="5" s="1"/>
  <c r="V1205" i="5"/>
  <c r="E1205" i="5"/>
  <c r="X1205"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V1213" i="5"/>
  <c r="E1213" i="5"/>
  <c r="X1213" i="5" s="1"/>
  <c r="V1214" i="5"/>
  <c r="E1214" i="5"/>
  <c r="X1214" i="5" s="1"/>
  <c r="V1215" i="5"/>
  <c r="E1215" i="5"/>
  <c r="X1215" i="5" s="1"/>
  <c r="V1216" i="5"/>
  <c r="E1216" i="5"/>
  <c r="X1216" i="5" s="1"/>
  <c r="V1217" i="5"/>
  <c r="E1217" i="5"/>
  <c r="X1217" i="5" s="1"/>
  <c r="V1218" i="5"/>
  <c r="E1218" i="5"/>
  <c r="X1218" i="5" s="1"/>
  <c r="V1219" i="5"/>
  <c r="E1219" i="5"/>
  <c r="X1219" i="5" s="1"/>
  <c r="V1220" i="5"/>
  <c r="E1220" i="5"/>
  <c r="X1220" i="5" s="1"/>
  <c r="V1221" i="5"/>
  <c r="E1221" i="5"/>
  <c r="X1221" i="5" s="1"/>
  <c r="V1222" i="5"/>
  <c r="E1222" i="5"/>
  <c r="X1222" i="5" s="1"/>
  <c r="V1223" i="5"/>
  <c r="E1223" i="5"/>
  <c r="X1223" i="5" s="1"/>
  <c r="V1224" i="5"/>
  <c r="E1224" i="5"/>
  <c r="X1224" i="5" s="1"/>
  <c r="V1225" i="5"/>
  <c r="E1225" i="5"/>
  <c r="X1225" i="5" s="1"/>
  <c r="V1226" i="5"/>
  <c r="E1226" i="5"/>
  <c r="X1226" i="5" s="1"/>
  <c r="V1227" i="5"/>
  <c r="E1227" i="5"/>
  <c r="X1227" i="5" s="1"/>
  <c r="V1228" i="5"/>
  <c r="E1228" i="5"/>
  <c r="X1228" i="5" s="1"/>
  <c r="V1229" i="5"/>
  <c r="E1229" i="5"/>
  <c r="X1229" i="5" s="1"/>
  <c r="V1230" i="5"/>
  <c r="E1230" i="5"/>
  <c r="X1230" i="5" s="1"/>
  <c r="V1231" i="5"/>
  <c r="E1231" i="5"/>
  <c r="X1231" i="5" s="1"/>
  <c r="V1232" i="5"/>
  <c r="E1232" i="5"/>
  <c r="X1232" i="5" s="1"/>
  <c r="V1233" i="5"/>
  <c r="E1233" i="5"/>
  <c r="X1233" i="5" s="1"/>
  <c r="V1234" i="5"/>
  <c r="E1234" i="5"/>
  <c r="X1234" i="5" s="1"/>
  <c r="V1235" i="5"/>
  <c r="E1235" i="5"/>
  <c r="X1235" i="5" s="1"/>
  <c r="V1236" i="5"/>
  <c r="E1236" i="5"/>
  <c r="X1236" i="5" s="1"/>
  <c r="V1237" i="5"/>
  <c r="E1237" i="5"/>
  <c r="X1237" i="5" s="1"/>
  <c r="V1238" i="5"/>
  <c r="E1238" i="5"/>
  <c r="X1238" i="5" s="1"/>
  <c r="V1239" i="5"/>
  <c r="E1239" i="5"/>
  <c r="X1239" i="5" s="1"/>
  <c r="V1240" i="5"/>
  <c r="E1240" i="5"/>
  <c r="X1240" i="5" s="1"/>
  <c r="V1241" i="5"/>
  <c r="E1241" i="5"/>
  <c r="X1241" i="5" s="1"/>
  <c r="V1242" i="5"/>
  <c r="E1242" i="5"/>
  <c r="X1242" i="5" s="1"/>
  <c r="V1243" i="5"/>
  <c r="E1243" i="5"/>
  <c r="X1243" i="5" s="1"/>
  <c r="V1244" i="5"/>
  <c r="E1244" i="5"/>
  <c r="X1244" i="5" s="1"/>
  <c r="V1245" i="5"/>
  <c r="E1245" i="5"/>
  <c r="X1245" i="5" s="1"/>
  <c r="V1246" i="5"/>
  <c r="E1246" i="5"/>
  <c r="X1246" i="5" s="1"/>
  <c r="V1247" i="5"/>
  <c r="E1247" i="5"/>
  <c r="X1247" i="5" s="1"/>
  <c r="V1248" i="5"/>
  <c r="E1248" i="5"/>
  <c r="X1248" i="5" s="1"/>
  <c r="V1249" i="5"/>
  <c r="E1249" i="5"/>
  <c r="X1249" i="5" s="1"/>
  <c r="V1250" i="5"/>
  <c r="E1250" i="5"/>
  <c r="X1250" i="5" s="1"/>
  <c r="V1251" i="5"/>
  <c r="E1251" i="5"/>
  <c r="X1251" i="5" s="1"/>
  <c r="V1252" i="5"/>
  <c r="E1252" i="5"/>
  <c r="X1252" i="5" s="1"/>
  <c r="V1253" i="5"/>
  <c r="E1253" i="5"/>
  <c r="X1253" i="5" s="1"/>
  <c r="V1254" i="5"/>
  <c r="E1254" i="5"/>
  <c r="X1254" i="5" s="1"/>
  <c r="V1255" i="5"/>
  <c r="E1255" i="5"/>
  <c r="X1255" i="5" s="1"/>
  <c r="V1256" i="5"/>
  <c r="E1256" i="5"/>
  <c r="X1256" i="5" s="1"/>
  <c r="V1257" i="5"/>
  <c r="E1257" i="5"/>
  <c r="X1257" i="5" s="1"/>
  <c r="V1258" i="5"/>
  <c r="E1258" i="5"/>
  <c r="X1258" i="5" s="1"/>
  <c r="V1259" i="5"/>
  <c r="E1259" i="5"/>
  <c r="X1259" i="5" s="1"/>
  <c r="V1260" i="5"/>
  <c r="E1260" i="5"/>
  <c r="X1260" i="5" s="1"/>
  <c r="V1261" i="5"/>
  <c r="E1261" i="5"/>
  <c r="X1261" i="5" s="1"/>
  <c r="V1262" i="5"/>
  <c r="E1262" i="5"/>
  <c r="X1262" i="5" s="1"/>
  <c r="V1263" i="5"/>
  <c r="E1263" i="5"/>
  <c r="X1263" i="5" s="1"/>
  <c r="V1264" i="5"/>
  <c r="E1264" i="5"/>
  <c r="X1264" i="5" s="1"/>
  <c r="V1265" i="5"/>
  <c r="E1265" i="5"/>
  <c r="X1265" i="5" s="1"/>
  <c r="V1266" i="5"/>
  <c r="E1266" i="5"/>
  <c r="X1266" i="5" s="1"/>
  <c r="V1267" i="5"/>
  <c r="E1267" i="5"/>
  <c r="X1267" i="5" s="1"/>
  <c r="V1268" i="5"/>
  <c r="E1268" i="5"/>
  <c r="X1268" i="5" s="1"/>
  <c r="V1269" i="5"/>
  <c r="E1269" i="5"/>
  <c r="X1269" i="5" s="1"/>
  <c r="V1270" i="5"/>
  <c r="E1270" i="5"/>
  <c r="X1270" i="5" s="1"/>
  <c r="V1271" i="5"/>
  <c r="E1271" i="5"/>
  <c r="X1271" i="5" s="1"/>
  <c r="V1272" i="5"/>
  <c r="E1272" i="5"/>
  <c r="V1273" i="5"/>
  <c r="E1273" i="5"/>
  <c r="X1273" i="5" s="1"/>
  <c r="V1274" i="5"/>
  <c r="E1274" i="5"/>
  <c r="X1274" i="5" s="1"/>
  <c r="V1275" i="5"/>
  <c r="E1275" i="5"/>
  <c r="X1275" i="5" s="1"/>
  <c r="V1276" i="5"/>
  <c r="E1276" i="5"/>
  <c r="X1276" i="5" s="1"/>
  <c r="V1277" i="5"/>
  <c r="E1277" i="5"/>
  <c r="X1277" i="5" s="1"/>
  <c r="V1278" i="5"/>
  <c r="E1278" i="5"/>
  <c r="X1278" i="5" s="1"/>
  <c r="V1279" i="5"/>
  <c r="E1279" i="5"/>
  <c r="X1279" i="5" s="1"/>
  <c r="V1280" i="5"/>
  <c r="E1280" i="5"/>
  <c r="X1280" i="5" s="1"/>
  <c r="V1281" i="5"/>
  <c r="E1281" i="5"/>
  <c r="X1281" i="5" s="1"/>
  <c r="V1282" i="5"/>
  <c r="E1282" i="5"/>
  <c r="X1282" i="5" s="1"/>
  <c r="V1283" i="5"/>
  <c r="E1283" i="5"/>
  <c r="X1283" i="5" s="1"/>
  <c r="V1284" i="5"/>
  <c r="E1284" i="5"/>
  <c r="X1284" i="5" s="1"/>
  <c r="V1285" i="5"/>
  <c r="E1285" i="5"/>
  <c r="X1285" i="5" s="1"/>
  <c r="V1286" i="5"/>
  <c r="E1286" i="5"/>
  <c r="X1286" i="5" s="1"/>
  <c r="V1287" i="5"/>
  <c r="E1287" i="5"/>
  <c r="X1287" i="5" s="1"/>
  <c r="V1288" i="5"/>
  <c r="E1288" i="5"/>
  <c r="X1288" i="5" s="1"/>
  <c r="V1289" i="5"/>
  <c r="E1289" i="5"/>
  <c r="X1289" i="5" s="1"/>
  <c r="V1290" i="5"/>
  <c r="E1290" i="5"/>
  <c r="X1290" i="5" s="1"/>
  <c r="V1291" i="5"/>
  <c r="E1291" i="5"/>
  <c r="X1291" i="5" s="1"/>
  <c r="V1292" i="5"/>
  <c r="E1292" i="5"/>
  <c r="X1292" i="5" s="1"/>
  <c r="V1293" i="5"/>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V1301" i="5"/>
  <c r="E1301" i="5"/>
  <c r="X1301" i="5" s="1"/>
  <c r="V1302" i="5"/>
  <c r="E1302" i="5"/>
  <c r="X1302" i="5" s="1"/>
  <c r="V1303" i="5"/>
  <c r="E1303" i="5"/>
  <c r="X1303" i="5" s="1"/>
  <c r="V1304" i="5"/>
  <c r="E1304" i="5"/>
  <c r="X1304" i="5" s="1"/>
  <c r="V1305" i="5"/>
  <c r="E1305" i="5"/>
  <c r="X1305" i="5" s="1"/>
  <c r="V1306" i="5"/>
  <c r="E1306" i="5"/>
  <c r="X1306" i="5" s="1"/>
  <c r="V1307" i="5"/>
  <c r="E1307" i="5"/>
  <c r="X1307" i="5" s="1"/>
  <c r="V1308" i="5"/>
  <c r="E1308" i="5"/>
  <c r="X1308" i="5" s="1"/>
  <c r="V1309" i="5"/>
  <c r="E1309" i="5"/>
  <c r="X1309" i="5" s="1"/>
  <c r="V1310" i="5"/>
  <c r="E1310" i="5"/>
  <c r="X1310" i="5" s="1"/>
  <c r="V1311" i="5"/>
  <c r="E1311" i="5"/>
  <c r="X1311" i="5" s="1"/>
  <c r="V1312" i="5"/>
  <c r="E1312" i="5"/>
  <c r="X1312" i="5" s="1"/>
  <c r="V1313" i="5"/>
  <c r="E1313" i="5"/>
  <c r="X1313" i="5" s="1"/>
  <c r="V1314" i="5"/>
  <c r="E1314" i="5"/>
  <c r="X1314" i="5" s="1"/>
  <c r="V1315" i="5"/>
  <c r="E1315" i="5"/>
  <c r="X1315" i="5" s="1"/>
  <c r="V1316" i="5"/>
  <c r="E1316" i="5"/>
  <c r="X1316" i="5" s="1"/>
  <c r="V1317" i="5"/>
  <c r="E1317" i="5"/>
  <c r="X1317" i="5" s="1"/>
  <c r="V1318" i="5"/>
  <c r="E1318" i="5"/>
  <c r="X1318" i="5" s="1"/>
  <c r="V1319" i="5"/>
  <c r="E1319" i="5"/>
  <c r="X1319" i="5" s="1"/>
  <c r="V1320" i="5"/>
  <c r="E1320" i="5"/>
  <c r="X1320" i="5" s="1"/>
  <c r="V1321" i="5"/>
  <c r="E1321" i="5"/>
  <c r="X1321" i="5" s="1"/>
  <c r="V1322" i="5"/>
  <c r="E1322" i="5"/>
  <c r="X1322" i="5" s="1"/>
  <c r="V1323" i="5"/>
  <c r="E1323" i="5"/>
  <c r="X1323" i="5" s="1"/>
  <c r="V1324" i="5"/>
  <c r="E1324" i="5"/>
  <c r="X1324" i="5" s="1"/>
  <c r="V1325" i="5"/>
  <c r="E1325" i="5"/>
  <c r="X1325" i="5" s="1"/>
  <c r="V1326" i="5"/>
  <c r="E1326" i="5"/>
  <c r="X1326" i="5" s="1"/>
  <c r="V1327" i="5"/>
  <c r="E1327" i="5"/>
  <c r="X1327" i="5" s="1"/>
  <c r="V1328" i="5"/>
  <c r="E1328" i="5"/>
  <c r="X1328" i="5" s="1"/>
  <c r="V1329" i="5"/>
  <c r="E1329" i="5"/>
  <c r="X1329" i="5" s="1"/>
  <c r="V1330" i="5"/>
  <c r="E1330" i="5"/>
  <c r="X1330" i="5" s="1"/>
  <c r="V1331" i="5"/>
  <c r="E1331" i="5"/>
  <c r="X1331" i="5" s="1"/>
  <c r="V1332" i="5"/>
  <c r="E1332" i="5"/>
  <c r="X1332" i="5" s="1"/>
  <c r="V1333" i="5"/>
  <c r="E1333" i="5"/>
  <c r="X1333"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V1341" i="5"/>
  <c r="E1341" i="5"/>
  <c r="X1341" i="5" s="1"/>
  <c r="V1342" i="5"/>
  <c r="E1342" i="5"/>
  <c r="X1342" i="5" s="1"/>
  <c r="V1343" i="5"/>
  <c r="E1343" i="5"/>
  <c r="X1343" i="5" s="1"/>
  <c r="V1344" i="5"/>
  <c r="E1344" i="5"/>
  <c r="X1344" i="5" s="1"/>
  <c r="V1345" i="5"/>
  <c r="E1345" i="5"/>
  <c r="X1345" i="5" s="1"/>
  <c r="V1346" i="5"/>
  <c r="E1346" i="5"/>
  <c r="X1346" i="5" s="1"/>
  <c r="V1347" i="5"/>
  <c r="E1347" i="5"/>
  <c r="X1347" i="5" s="1"/>
  <c r="V1348" i="5"/>
  <c r="E1348" i="5"/>
  <c r="X1348" i="5" s="1"/>
  <c r="V1349" i="5"/>
  <c r="E1349" i="5"/>
  <c r="X1349" i="5" s="1"/>
  <c r="V1350" i="5"/>
  <c r="E1350" i="5"/>
  <c r="X1350" i="5" s="1"/>
  <c r="V1351" i="5"/>
  <c r="E1351" i="5"/>
  <c r="X1351" i="5" s="1"/>
  <c r="V1352" i="5"/>
  <c r="E1352" i="5"/>
  <c r="X1352" i="5" s="1"/>
  <c r="V1353" i="5"/>
  <c r="E1353" i="5"/>
  <c r="X1353" i="5" s="1"/>
  <c r="V1354" i="5"/>
  <c r="E1354" i="5"/>
  <c r="X1354" i="5" s="1"/>
  <c r="V1355" i="5"/>
  <c r="E1355" i="5"/>
  <c r="X1355" i="5" s="1"/>
  <c r="V1356" i="5"/>
  <c r="E1356" i="5"/>
  <c r="X1356" i="5" s="1"/>
  <c r="V1357" i="5"/>
  <c r="E1357" i="5"/>
  <c r="X1357" i="5" s="1"/>
  <c r="V1358" i="5"/>
  <c r="E1358" i="5"/>
  <c r="X1358" i="5" s="1"/>
  <c r="V1359" i="5"/>
  <c r="E1359" i="5"/>
  <c r="X1359" i="5" s="1"/>
  <c r="V1360" i="5"/>
  <c r="E1360" i="5"/>
  <c r="X1360" i="5" s="1"/>
  <c r="V1361" i="5"/>
  <c r="E1361" i="5"/>
  <c r="X1361" i="5" s="1"/>
  <c r="V1362" i="5"/>
  <c r="E1362" i="5"/>
  <c r="X1362" i="5" s="1"/>
  <c r="V1363" i="5"/>
  <c r="E1363" i="5"/>
  <c r="X1363" i="5" s="1"/>
  <c r="V1364" i="5"/>
  <c r="E1364" i="5"/>
  <c r="X1364" i="5" s="1"/>
  <c r="V1365" i="5"/>
  <c r="E1365" i="5"/>
  <c r="X1365" i="5" s="1"/>
  <c r="V1366" i="5"/>
  <c r="E1366" i="5"/>
  <c r="X1366" i="5" s="1"/>
  <c r="V1367" i="5"/>
  <c r="E1367" i="5"/>
  <c r="X1367" i="5" s="1"/>
  <c r="V1368" i="5"/>
  <c r="E1368" i="5"/>
  <c r="X1368" i="5" s="1"/>
  <c r="V1369" i="5"/>
  <c r="E1369" i="5"/>
  <c r="X1369" i="5" s="1"/>
  <c r="V1370" i="5"/>
  <c r="E1370" i="5"/>
  <c r="X1370" i="5" s="1"/>
  <c r="V1371" i="5"/>
  <c r="E1371" i="5"/>
  <c r="X1371" i="5" s="1"/>
  <c r="V1372" i="5"/>
  <c r="E1372" i="5"/>
  <c r="X1372" i="5" s="1"/>
  <c r="V1373" i="5"/>
  <c r="E1373" i="5"/>
  <c r="X1373" i="5" s="1"/>
  <c r="V1374" i="5"/>
  <c r="E1374" i="5"/>
  <c r="X1374" i="5" s="1"/>
  <c r="V1375" i="5"/>
  <c r="E1375" i="5"/>
  <c r="X1375" i="5" s="1"/>
  <c r="V1376" i="5"/>
  <c r="E1376" i="5"/>
  <c r="X1376" i="5" s="1"/>
  <c r="V1377" i="5"/>
  <c r="E1377" i="5"/>
  <c r="X1377" i="5" s="1"/>
  <c r="V1378" i="5"/>
  <c r="E1378" i="5"/>
  <c r="X1378" i="5" s="1"/>
  <c r="V1379" i="5"/>
  <c r="E1379" i="5"/>
  <c r="X1379" i="5" s="1"/>
  <c r="V1380" i="5"/>
  <c r="E1380" i="5"/>
  <c r="X1380" i="5" s="1"/>
  <c r="V1381" i="5"/>
  <c r="E1381" i="5"/>
  <c r="X1381" i="5" s="1"/>
  <c r="V1382" i="5"/>
  <c r="E1382" i="5"/>
  <c r="X1382" i="5" s="1"/>
  <c r="V1383" i="5"/>
  <c r="E1383" i="5"/>
  <c r="X1383" i="5" s="1"/>
  <c r="V1384" i="5"/>
  <c r="E1384" i="5"/>
  <c r="X1384" i="5" s="1"/>
  <c r="V1385" i="5"/>
  <c r="E1385" i="5"/>
  <c r="X1385" i="5" s="1"/>
  <c r="V1386" i="5"/>
  <c r="E1386" i="5"/>
  <c r="X1386" i="5" s="1"/>
  <c r="V1387" i="5"/>
  <c r="E1387" i="5"/>
  <c r="X1387" i="5" s="1"/>
  <c r="V1388" i="5"/>
  <c r="E1388" i="5"/>
  <c r="X1388" i="5" s="1"/>
  <c r="V1389" i="5"/>
  <c r="E1389" i="5"/>
  <c r="X1389" i="5" s="1"/>
  <c r="V1390" i="5"/>
  <c r="E1390" i="5"/>
  <c r="X1390" i="5" s="1"/>
  <c r="V1391" i="5"/>
  <c r="E1391" i="5"/>
  <c r="X1391" i="5" s="1"/>
  <c r="V1392" i="5"/>
  <c r="E1392" i="5"/>
  <c r="X1392" i="5" s="1"/>
  <c r="V1393" i="5"/>
  <c r="E1393" i="5"/>
  <c r="X1393" i="5" s="1"/>
  <c r="V1394" i="5"/>
  <c r="E1394" i="5"/>
  <c r="X1394" i="5" s="1"/>
  <c r="V1395" i="5"/>
  <c r="E1395" i="5"/>
  <c r="X1395" i="5" s="1"/>
  <c r="V1396" i="5"/>
  <c r="E1396" i="5"/>
  <c r="X1396" i="5" s="1"/>
  <c r="V1397" i="5"/>
  <c r="E1397" i="5"/>
  <c r="X1397" i="5" s="1"/>
  <c r="V1398" i="5"/>
  <c r="E1398" i="5"/>
  <c r="X1398" i="5" s="1"/>
  <c r="V1399" i="5"/>
  <c r="E1399" i="5"/>
  <c r="X1399" i="5" s="1"/>
  <c r="V1400" i="5"/>
  <c r="E1400" i="5"/>
  <c r="X1400" i="5" s="1"/>
  <c r="V1401" i="5"/>
  <c r="E1401" i="5"/>
  <c r="X1401" i="5" s="1"/>
  <c r="V1402" i="5"/>
  <c r="E1402" i="5"/>
  <c r="X1402" i="5" s="1"/>
  <c r="V1403" i="5"/>
  <c r="E1403" i="5"/>
  <c r="X1403" i="5" s="1"/>
  <c r="V1404" i="5"/>
  <c r="E1404" i="5"/>
  <c r="V1405" i="5"/>
  <c r="E1405" i="5"/>
  <c r="X1405" i="5" s="1"/>
  <c r="V1406" i="5"/>
  <c r="E1406" i="5"/>
  <c r="X1406" i="5" s="1"/>
  <c r="V1407" i="5"/>
  <c r="E1407" i="5"/>
  <c r="X1407" i="5" s="1"/>
  <c r="V1408" i="5"/>
  <c r="E1408" i="5"/>
  <c r="X1408" i="5" s="1"/>
  <c r="V1409" i="5"/>
  <c r="E1409" i="5"/>
  <c r="X1409" i="5" s="1"/>
  <c r="V1410" i="5"/>
  <c r="E1410" i="5"/>
  <c r="X1410" i="5" s="1"/>
  <c r="V1411" i="5"/>
  <c r="E1411" i="5"/>
  <c r="X1411" i="5" s="1"/>
  <c r="V1412" i="5"/>
  <c r="E1412" i="5"/>
  <c r="X1412" i="5" s="1"/>
  <c r="V1413" i="5"/>
  <c r="E1413" i="5"/>
  <c r="X1413" i="5" s="1"/>
  <c r="V1414" i="5"/>
  <c r="E1414" i="5"/>
  <c r="X1414" i="5" s="1"/>
  <c r="V1415" i="5"/>
  <c r="E1415" i="5"/>
  <c r="X1415" i="5" s="1"/>
  <c r="V1416" i="5"/>
  <c r="E1416" i="5"/>
  <c r="X1416" i="5" s="1"/>
  <c r="V1417" i="5"/>
  <c r="E1417" i="5"/>
  <c r="V1418" i="5"/>
  <c r="E1418" i="5"/>
  <c r="X1418" i="5" s="1"/>
  <c r="V1419" i="5"/>
  <c r="E1419" i="5"/>
  <c r="X1419" i="5" s="1"/>
  <c r="V1420" i="5"/>
  <c r="E1420" i="5"/>
  <c r="X1420" i="5" s="1"/>
  <c r="V1421" i="5"/>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V1429" i="5"/>
  <c r="E1429" i="5"/>
  <c r="X1429" i="5" s="1"/>
  <c r="V1430" i="5"/>
  <c r="E1430" i="5"/>
  <c r="X1430" i="5" s="1"/>
  <c r="V1431" i="5"/>
  <c r="E1431" i="5"/>
  <c r="X1431" i="5" s="1"/>
  <c r="V1432" i="5"/>
  <c r="E1432" i="5"/>
  <c r="X1432" i="5" s="1"/>
  <c r="V1433" i="5"/>
  <c r="E1433" i="5"/>
  <c r="X1433" i="5" s="1"/>
  <c r="V1434" i="5"/>
  <c r="E1434" i="5"/>
  <c r="X1434" i="5" s="1"/>
  <c r="V1435" i="5"/>
  <c r="E1435" i="5"/>
  <c r="X1435" i="5" s="1"/>
  <c r="V1436" i="5"/>
  <c r="E1436" i="5"/>
  <c r="X1436" i="5" s="1"/>
  <c r="V1437" i="5"/>
  <c r="E1437" i="5"/>
  <c r="V1438" i="5"/>
  <c r="E1438" i="5"/>
  <c r="X1438" i="5" s="1"/>
  <c r="V1439" i="5"/>
  <c r="E1439" i="5"/>
  <c r="X1439" i="5" s="1"/>
  <c r="V1440" i="5"/>
  <c r="E1440" i="5"/>
  <c r="X1440" i="5" s="1"/>
  <c r="V1441" i="5"/>
  <c r="E1441" i="5"/>
  <c r="X1441" i="5" s="1"/>
  <c r="V1442" i="5"/>
  <c r="E1442" i="5"/>
  <c r="X1442" i="5" s="1"/>
  <c r="V1443" i="5"/>
  <c r="E1443" i="5"/>
  <c r="X1443" i="5" s="1"/>
  <c r="V1444" i="5"/>
  <c r="E1444" i="5"/>
  <c r="X1444" i="5" s="1"/>
  <c r="V1445" i="5"/>
  <c r="E1445" i="5"/>
  <c r="X1445" i="5" s="1"/>
  <c r="V1446" i="5"/>
  <c r="E1446" i="5"/>
  <c r="X1446" i="5" s="1"/>
  <c r="V1447" i="5"/>
  <c r="E1447" i="5"/>
  <c r="X1447" i="5" s="1"/>
  <c r="V1448" i="5"/>
  <c r="E1448" i="5"/>
  <c r="X1448" i="5" s="1"/>
  <c r="V1449" i="5"/>
  <c r="E1449" i="5"/>
  <c r="X1449" i="5" s="1"/>
  <c r="V1450" i="5"/>
  <c r="E1450" i="5"/>
  <c r="X1450" i="5" s="1"/>
  <c r="V1451" i="5"/>
  <c r="E1451" i="5"/>
  <c r="X1451" i="5" s="1"/>
  <c r="V1452" i="5"/>
  <c r="E1452" i="5"/>
  <c r="X1452" i="5" s="1"/>
  <c r="V1453" i="5"/>
  <c r="E1453" i="5"/>
  <c r="X1453" i="5" s="1"/>
  <c r="V1454" i="5"/>
  <c r="E1454" i="5"/>
  <c r="X1454" i="5" s="1"/>
  <c r="V1455" i="5"/>
  <c r="E1455" i="5"/>
  <c r="X1455" i="5" s="1"/>
  <c r="V1456" i="5"/>
  <c r="E1456" i="5"/>
  <c r="X1456" i="5" s="1"/>
  <c r="V1457" i="5"/>
  <c r="E1457" i="5"/>
  <c r="X1457" i="5" s="1"/>
  <c r="V1458" i="5"/>
  <c r="E1458" i="5"/>
  <c r="X1458" i="5" s="1"/>
  <c r="V1459" i="5"/>
  <c r="E1459" i="5"/>
  <c r="X1459" i="5" s="1"/>
  <c r="V1460" i="5"/>
  <c r="E1460" i="5"/>
  <c r="X1460" i="5" s="1"/>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X1472" i="5" s="1"/>
  <c r="V1473" i="5"/>
  <c r="E1473" i="5"/>
  <c r="X1473" i="5" s="1"/>
  <c r="V1474" i="5"/>
  <c r="E1474" i="5"/>
  <c r="X1474" i="5" s="1"/>
  <c r="V1475" i="5"/>
  <c r="E1475" i="5"/>
  <c r="X1475" i="5" s="1"/>
  <c r="V1476" i="5"/>
  <c r="E1476" i="5"/>
  <c r="X1476" i="5" s="1"/>
  <c r="V1477" i="5"/>
  <c r="E1477" i="5"/>
  <c r="X1477" i="5" s="1"/>
  <c r="V1478" i="5"/>
  <c r="E1478" i="5"/>
  <c r="X1478" i="5" s="1"/>
  <c r="V1479" i="5"/>
  <c r="E1479" i="5"/>
  <c r="X1479" i="5" s="1"/>
  <c r="V1480" i="5"/>
  <c r="E1480" i="5"/>
  <c r="X1480" i="5" s="1"/>
  <c r="V1481" i="5"/>
  <c r="E1481" i="5"/>
  <c r="X1481" i="5" s="1"/>
  <c r="V1482" i="5"/>
  <c r="E1482" i="5"/>
  <c r="X1482" i="5" s="1"/>
  <c r="V1483" i="5"/>
  <c r="E1483" i="5"/>
  <c r="X1483" i="5" s="1"/>
  <c r="V1484" i="5"/>
  <c r="E1484" i="5"/>
  <c r="X1484" i="5" s="1"/>
  <c r="V1485" i="5"/>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V1493" i="5"/>
  <c r="E1493" i="5"/>
  <c r="X1493" i="5" s="1"/>
  <c r="V1494" i="5"/>
  <c r="E1494" i="5"/>
  <c r="X1494" i="5" s="1"/>
  <c r="V1495" i="5"/>
  <c r="E1495" i="5"/>
  <c r="X1495" i="5" s="1"/>
  <c r="V1496" i="5"/>
  <c r="E1496" i="5"/>
  <c r="X1496" i="5" s="1"/>
  <c r="V1497" i="5"/>
  <c r="E1497" i="5"/>
  <c r="X1497" i="5" s="1"/>
  <c r="V1498" i="5"/>
  <c r="E1498" i="5"/>
  <c r="X1498" i="5" s="1"/>
  <c r="V1499" i="5"/>
  <c r="E1499" i="5"/>
  <c r="X1499" i="5" s="1"/>
  <c r="V1500" i="5"/>
  <c r="E1500" i="5"/>
  <c r="X1500" i="5" s="1"/>
  <c r="V1501" i="5"/>
  <c r="E1501" i="5"/>
  <c r="X1501" i="5" s="1"/>
  <c r="V1502" i="5"/>
  <c r="E1502" i="5"/>
  <c r="X1502" i="5" s="1"/>
  <c r="V1503" i="5"/>
  <c r="E1503" i="5"/>
  <c r="X1503" i="5" s="1"/>
  <c r="V1504" i="5"/>
  <c r="E1504" i="5"/>
  <c r="X1504" i="5" s="1"/>
  <c r="V1505" i="5"/>
  <c r="E1505" i="5"/>
  <c r="X1505" i="5" s="1"/>
  <c r="V1506" i="5"/>
  <c r="E1506" i="5"/>
  <c r="X1506" i="5" s="1"/>
  <c r="V1507" i="5"/>
  <c r="E1507" i="5"/>
  <c r="X1507" i="5" s="1"/>
  <c r="V1508" i="5"/>
  <c r="E1508" i="5"/>
  <c r="X1508" i="5" s="1"/>
  <c r="V1509" i="5"/>
  <c r="E1509" i="5"/>
  <c r="X1509" i="5" s="1"/>
  <c r="V1510" i="5"/>
  <c r="E1510" i="5"/>
  <c r="X1510" i="5" s="1"/>
  <c r="V1511" i="5"/>
  <c r="E1511" i="5"/>
  <c r="X1511" i="5" s="1"/>
  <c r="V1512" i="5"/>
  <c r="E1512" i="5"/>
  <c r="X1512" i="5" s="1"/>
  <c r="V1513" i="5"/>
  <c r="E1513" i="5"/>
  <c r="X1513" i="5" s="1"/>
  <c r="V1514" i="5"/>
  <c r="E1514" i="5"/>
  <c r="X1514" i="5" s="1"/>
  <c r="V1515" i="5"/>
  <c r="E1515" i="5"/>
  <c r="X1515" i="5" s="1"/>
  <c r="V1516" i="5"/>
  <c r="E1516" i="5"/>
  <c r="X1516" i="5" s="1"/>
  <c r="V1517" i="5"/>
  <c r="E1517" i="5"/>
  <c r="X1517" i="5" s="1"/>
  <c r="V1518" i="5"/>
  <c r="E1518" i="5"/>
  <c r="X1518" i="5" s="1"/>
  <c r="V1519" i="5"/>
  <c r="E1519" i="5"/>
  <c r="X1519" i="5" s="1"/>
  <c r="V1520" i="5"/>
  <c r="E1520" i="5"/>
  <c r="X1520" i="5" s="1"/>
  <c r="V1521" i="5"/>
  <c r="E1521" i="5"/>
  <c r="X1521" i="5" s="1"/>
  <c r="V1522" i="5"/>
  <c r="E1522" i="5"/>
  <c r="X1522" i="5" s="1"/>
  <c r="V1523" i="5"/>
  <c r="E1523" i="5"/>
  <c r="X1523" i="5" s="1"/>
  <c r="V1524" i="5"/>
  <c r="E1524" i="5"/>
  <c r="X1524" i="5" s="1"/>
  <c r="V1525" i="5"/>
  <c r="E1525" i="5"/>
  <c r="X1525" i="5" s="1"/>
  <c r="V1526" i="5"/>
  <c r="E1526" i="5"/>
  <c r="X1526" i="5" s="1"/>
  <c r="V1527" i="5"/>
  <c r="E1527" i="5"/>
  <c r="X1527" i="5" s="1"/>
  <c r="V1528" i="5"/>
  <c r="E1528" i="5"/>
  <c r="X1528" i="5" s="1"/>
  <c r="V1529" i="5"/>
  <c r="E1529" i="5"/>
  <c r="X1529" i="5" s="1"/>
  <c r="V1530" i="5"/>
  <c r="E1530" i="5"/>
  <c r="X1530" i="5" s="1"/>
  <c r="V1531" i="5"/>
  <c r="E1531" i="5"/>
  <c r="X1531" i="5" s="1"/>
  <c r="V1532" i="5"/>
  <c r="E1532" i="5"/>
  <c r="X1532" i="5" s="1"/>
  <c r="V1533" i="5"/>
  <c r="E1533" i="5"/>
  <c r="X1533" i="5" s="1"/>
  <c r="V1534" i="5"/>
  <c r="E1534" i="5"/>
  <c r="X1534" i="5" s="1"/>
  <c r="V1535" i="5"/>
  <c r="E1535" i="5"/>
  <c r="X1535" i="5" s="1"/>
  <c r="V1536" i="5"/>
  <c r="E1536" i="5"/>
  <c r="X1536" i="5" s="1"/>
  <c r="V1537" i="5"/>
  <c r="E1537" i="5"/>
  <c r="X1537" i="5" s="1"/>
  <c r="V1538" i="5"/>
  <c r="E1538" i="5"/>
  <c r="X1538" i="5" s="1"/>
  <c r="V1539" i="5"/>
  <c r="E1539" i="5"/>
  <c r="X1539" i="5" s="1"/>
  <c r="V1540" i="5"/>
  <c r="E1540" i="5"/>
  <c r="X1540" i="5" s="1"/>
  <c r="V1541" i="5"/>
  <c r="E1541" i="5"/>
  <c r="X1541" i="5" s="1"/>
  <c r="V1542" i="5"/>
  <c r="E1542" i="5"/>
  <c r="X1542" i="5" s="1"/>
  <c r="V1543" i="5"/>
  <c r="E1543" i="5"/>
  <c r="X1543" i="5" s="1"/>
  <c r="V1544" i="5"/>
  <c r="E1544" i="5"/>
  <c r="X1544" i="5" s="1"/>
  <c r="V1545" i="5"/>
  <c r="E1545" i="5"/>
  <c r="X1545" i="5" s="1"/>
  <c r="V1546" i="5"/>
  <c r="E1546" i="5"/>
  <c r="X1546" i="5" s="1"/>
  <c r="V1547" i="5"/>
  <c r="E1547" i="5"/>
  <c r="X1547" i="5" s="1"/>
  <c r="V1548" i="5"/>
  <c r="E1548" i="5"/>
  <c r="X1548" i="5" s="1"/>
  <c r="V1549"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V1557" i="5"/>
  <c r="E1557" i="5"/>
  <c r="X1557" i="5" s="1"/>
  <c r="V1558" i="5"/>
  <c r="E1558" i="5"/>
  <c r="X1558" i="5" s="1"/>
  <c r="V1559" i="5"/>
  <c r="E1559" i="5"/>
  <c r="X1559" i="5" s="1"/>
  <c r="V1560" i="5"/>
  <c r="E1560" i="5"/>
  <c r="X1560" i="5" s="1"/>
  <c r="V1561" i="5"/>
  <c r="E1561" i="5"/>
  <c r="X1561" i="5" s="1"/>
  <c r="V1562" i="5"/>
  <c r="E1562" i="5"/>
  <c r="X1562" i="5" s="1"/>
  <c r="V1563" i="5"/>
  <c r="E1563" i="5"/>
  <c r="X1563" i="5" s="1"/>
  <c r="V1564" i="5"/>
  <c r="E1564" i="5"/>
  <c r="X1564" i="5" s="1"/>
  <c r="V1565" i="5"/>
  <c r="E1565" i="5"/>
  <c r="X1565" i="5" s="1"/>
  <c r="V1566" i="5"/>
  <c r="E1566" i="5"/>
  <c r="X1566" i="5" s="1"/>
  <c r="V1567" i="5"/>
  <c r="E1567" i="5"/>
  <c r="X1567" i="5" s="1"/>
  <c r="V1568" i="5"/>
  <c r="E1568" i="5"/>
  <c r="X1568" i="5" s="1"/>
  <c r="V1569" i="5"/>
  <c r="E1569" i="5"/>
  <c r="X1569" i="5" s="1"/>
  <c r="V1570" i="5"/>
  <c r="E1570" i="5"/>
  <c r="X1570" i="5" s="1"/>
  <c r="V1571" i="5"/>
  <c r="E1571" i="5"/>
  <c r="X1571" i="5" s="1"/>
  <c r="V1572" i="5"/>
  <c r="E1572" i="5"/>
  <c r="X1572" i="5" s="1"/>
  <c r="V1573" i="5"/>
  <c r="E1573" i="5"/>
  <c r="X1573" i="5" s="1"/>
  <c r="V1574" i="5"/>
  <c r="E1574" i="5"/>
  <c r="X1574" i="5" s="1"/>
  <c r="V1575" i="5"/>
  <c r="E1575" i="5"/>
  <c r="X1575" i="5" s="1"/>
  <c r="V1576" i="5"/>
  <c r="E1576" i="5"/>
  <c r="X1576" i="5" s="1"/>
  <c r="V1577" i="5"/>
  <c r="E1577" i="5"/>
  <c r="X1577" i="5" s="1"/>
  <c r="V1578" i="5"/>
  <c r="E1578" i="5"/>
  <c r="X1578" i="5" s="1"/>
  <c r="V1579" i="5"/>
  <c r="E1579" i="5"/>
  <c r="X1579" i="5" s="1"/>
  <c r="V1580" i="5"/>
  <c r="E1580" i="5"/>
  <c r="X1580" i="5" s="1"/>
  <c r="V1581" i="5"/>
  <c r="E1581" i="5"/>
  <c r="X1581" i="5" s="1"/>
  <c r="V1582" i="5"/>
  <c r="E1582" i="5"/>
  <c r="X1582" i="5" s="1"/>
  <c r="V1583" i="5"/>
  <c r="E1583" i="5"/>
  <c r="X1583" i="5" s="1"/>
  <c r="V1584" i="5"/>
  <c r="E1584" i="5"/>
  <c r="X1584" i="5" s="1"/>
  <c r="V1585" i="5"/>
  <c r="E1585" i="5"/>
  <c r="X1585" i="5" s="1"/>
  <c r="V1586" i="5"/>
  <c r="E1586" i="5"/>
  <c r="X1586" i="5" s="1"/>
  <c r="V1587" i="5"/>
  <c r="E1587" i="5"/>
  <c r="X1587" i="5" s="1"/>
  <c r="V1588" i="5"/>
  <c r="E1588" i="5"/>
  <c r="X1588" i="5" s="1"/>
  <c r="V1589" i="5"/>
  <c r="E1589" i="5"/>
  <c r="X1589" i="5" s="1"/>
  <c r="V1590" i="5"/>
  <c r="E1590" i="5"/>
  <c r="X1590" i="5" s="1"/>
  <c r="V1591" i="5"/>
  <c r="E1591" i="5"/>
  <c r="X1591" i="5" s="1"/>
  <c r="V1592" i="5"/>
  <c r="E1592" i="5"/>
  <c r="X1592" i="5" s="1"/>
  <c r="V1593" i="5"/>
  <c r="E1593" i="5"/>
  <c r="X1593" i="5" s="1"/>
  <c r="V1594" i="5"/>
  <c r="E1594" i="5"/>
  <c r="X1594" i="5" s="1"/>
  <c r="V1595" i="5"/>
  <c r="E1595" i="5"/>
  <c r="X1595" i="5" s="1"/>
  <c r="V1596" i="5"/>
  <c r="E1596" i="5"/>
  <c r="X1596" i="5" s="1"/>
  <c r="V1597" i="5"/>
  <c r="E1597" i="5"/>
  <c r="X1597" i="5" s="1"/>
  <c r="V1598" i="5"/>
  <c r="E1598" i="5"/>
  <c r="X1598" i="5" s="1"/>
  <c r="V1599" i="5"/>
  <c r="E1599" i="5"/>
  <c r="X1599" i="5" s="1"/>
  <c r="V1600" i="5"/>
  <c r="E1600" i="5"/>
  <c r="X1600" i="5" s="1"/>
  <c r="V1601" i="5"/>
  <c r="E1601" i="5"/>
  <c r="X1601" i="5" s="1"/>
  <c r="V1602" i="5"/>
  <c r="E1602" i="5"/>
  <c r="X1602" i="5" s="1"/>
  <c r="V1603" i="5"/>
  <c r="E1603" i="5"/>
  <c r="X1603" i="5" s="1"/>
  <c r="V1604" i="5"/>
  <c r="E1604" i="5"/>
  <c r="X1604" i="5" s="1"/>
  <c r="V1605" i="5"/>
  <c r="E1605" i="5"/>
  <c r="X1605" i="5" s="1"/>
  <c r="V1606" i="5"/>
  <c r="E1606" i="5"/>
  <c r="X1606" i="5" s="1"/>
  <c r="V1607" i="5"/>
  <c r="E1607" i="5"/>
  <c r="X1607" i="5" s="1"/>
  <c r="V1608" i="5"/>
  <c r="E1608" i="5"/>
  <c r="X1608" i="5" s="1"/>
  <c r="V1609" i="5"/>
  <c r="E1609" i="5"/>
  <c r="X1609" i="5" s="1"/>
  <c r="V1610" i="5"/>
  <c r="E1610" i="5"/>
  <c r="X1610" i="5" s="1"/>
  <c r="V1611" i="5"/>
  <c r="E1611" i="5"/>
  <c r="X1611" i="5" s="1"/>
  <c r="V1612" i="5"/>
  <c r="E1612" i="5"/>
  <c r="X1612" i="5" s="1"/>
  <c r="V1613" i="5"/>
  <c r="E1613" i="5"/>
  <c r="X1613" i="5" s="1"/>
  <c r="V1614" i="5"/>
  <c r="E1614" i="5"/>
  <c r="X1614" i="5" s="1"/>
  <c r="V1615" i="5"/>
  <c r="E1615" i="5"/>
  <c r="X1615" i="5" s="1"/>
  <c r="V1616" i="5"/>
  <c r="E1616" i="5"/>
  <c r="X1616" i="5" s="1"/>
  <c r="V1617" i="5"/>
  <c r="E1617" i="5"/>
  <c r="X1617" i="5" s="1"/>
  <c r="V1618" i="5"/>
  <c r="E1618" i="5"/>
  <c r="X1618" i="5" s="1"/>
  <c r="V1619" i="5"/>
  <c r="E1619" i="5"/>
  <c r="X1619" i="5" s="1"/>
  <c r="V1620" i="5"/>
  <c r="E1620" i="5"/>
  <c r="X1620" i="5" s="1"/>
  <c r="V1621" i="5"/>
  <c r="E1621" i="5"/>
  <c r="X1621" i="5" s="1"/>
  <c r="V1622" i="5"/>
  <c r="E1622" i="5"/>
  <c r="X1622" i="5" s="1"/>
  <c r="V1623" i="5"/>
  <c r="E1623" i="5"/>
  <c r="X1623" i="5" s="1"/>
  <c r="V1624" i="5"/>
  <c r="E1624" i="5"/>
  <c r="X1624" i="5" s="1"/>
  <c r="V1625" i="5"/>
  <c r="E1625" i="5"/>
  <c r="X1625" i="5" s="1"/>
  <c r="V1626" i="5"/>
  <c r="E1626" i="5"/>
  <c r="X1626" i="5" s="1"/>
  <c r="V1627" i="5"/>
  <c r="E1627" i="5"/>
  <c r="X1627" i="5" s="1"/>
  <c r="V1628" i="5"/>
  <c r="E1628" i="5"/>
  <c r="X1628" i="5" s="1"/>
  <c r="V1629" i="5"/>
  <c r="E1629" i="5"/>
  <c r="X1629" i="5" s="1"/>
  <c r="V1630" i="5"/>
  <c r="E1630" i="5"/>
  <c r="X1630" i="5" s="1"/>
  <c r="V1631" i="5"/>
  <c r="E1631" i="5"/>
  <c r="X1631" i="5" s="1"/>
  <c r="V1632" i="5"/>
  <c r="E1632" i="5"/>
  <c r="X1632" i="5" s="1"/>
  <c r="V1633" i="5"/>
  <c r="E1633" i="5"/>
  <c r="X1633" i="5" s="1"/>
  <c r="V1634" i="5"/>
  <c r="E1634" i="5"/>
  <c r="X1634" i="5" s="1"/>
  <c r="V1635" i="5"/>
  <c r="E1635" i="5"/>
  <c r="X1635" i="5" s="1"/>
  <c r="V1636" i="5"/>
  <c r="E1636" i="5"/>
  <c r="X1636" i="5" s="1"/>
  <c r="V1637" i="5"/>
  <c r="E1637" i="5"/>
  <c r="X1637" i="5" s="1"/>
  <c r="V1638" i="5"/>
  <c r="E1638" i="5"/>
  <c r="X1638" i="5" s="1"/>
  <c r="V1639" i="5"/>
  <c r="E1639" i="5"/>
  <c r="X1639" i="5" s="1"/>
  <c r="V1640" i="5"/>
  <c r="E1640" i="5"/>
  <c r="X1640" i="5" s="1"/>
  <c r="V1641" i="5"/>
  <c r="E1641" i="5"/>
  <c r="X1641" i="5" s="1"/>
  <c r="V1642" i="5"/>
  <c r="E1642" i="5"/>
  <c r="X1642" i="5" s="1"/>
  <c r="V1643" i="5"/>
  <c r="E1643" i="5"/>
  <c r="X1643" i="5" s="1"/>
  <c r="V1644" i="5"/>
  <c r="E1644" i="5"/>
  <c r="X1644" i="5" s="1"/>
  <c r="V1645" i="5"/>
  <c r="E1645" i="5"/>
  <c r="X1645" i="5" s="1"/>
  <c r="V1646" i="5"/>
  <c r="E1646" i="5"/>
  <c r="X1646" i="5" s="1"/>
  <c r="V1647" i="5"/>
  <c r="E1647" i="5"/>
  <c r="X1647" i="5" s="1"/>
  <c r="V1648" i="5"/>
  <c r="E1648" i="5"/>
  <c r="X1648" i="5" s="1"/>
  <c r="V1649" i="5"/>
  <c r="E1649" i="5"/>
  <c r="X1649" i="5" s="1"/>
  <c r="V1650" i="5"/>
  <c r="E1650" i="5"/>
  <c r="X1650" i="5" s="1"/>
  <c r="V1651" i="5"/>
  <c r="E1651" i="5"/>
  <c r="X1651" i="5" s="1"/>
  <c r="V1652" i="5"/>
  <c r="E1652" i="5"/>
  <c r="X1652" i="5" s="1"/>
  <c r="V1653" i="5"/>
  <c r="E1653" i="5"/>
  <c r="X1653" i="5" s="1"/>
  <c r="V1654" i="5"/>
  <c r="E1654" i="5"/>
  <c r="X1654" i="5" s="1"/>
  <c r="V1655" i="5"/>
  <c r="E1655" i="5"/>
  <c r="X1655" i="5" s="1"/>
  <c r="V1656" i="5"/>
  <c r="E1656" i="5"/>
  <c r="X1656" i="5" s="1"/>
  <c r="V1657" i="5"/>
  <c r="E1657" i="5"/>
  <c r="X1657" i="5" s="1"/>
  <c r="V1658" i="5"/>
  <c r="E1658" i="5"/>
  <c r="X1658" i="5" s="1"/>
  <c r="V1659" i="5"/>
  <c r="E1659" i="5"/>
  <c r="X1659" i="5" s="1"/>
  <c r="V1660" i="5"/>
  <c r="E1660" i="5"/>
  <c r="X1660" i="5" s="1"/>
  <c r="V1661" i="5"/>
  <c r="E1661" i="5"/>
  <c r="X1661" i="5" s="1"/>
  <c r="V1662" i="5"/>
  <c r="E1662" i="5"/>
  <c r="X1662" i="5" s="1"/>
  <c r="V1663" i="5"/>
  <c r="E1663" i="5"/>
  <c r="X1663" i="5" s="1"/>
  <c r="V1664" i="5"/>
  <c r="E1664" i="5"/>
  <c r="X1664" i="5" s="1"/>
  <c r="V1665" i="5"/>
  <c r="E1665" i="5"/>
  <c r="X1665" i="5" s="1"/>
  <c r="V1666" i="5"/>
  <c r="E1666" i="5"/>
  <c r="X1666" i="5" s="1"/>
  <c r="V1667" i="5"/>
  <c r="E1667" i="5"/>
  <c r="X1667" i="5" s="1"/>
  <c r="V1668" i="5"/>
  <c r="E1668" i="5"/>
  <c r="X1668" i="5" s="1"/>
  <c r="V1669" i="5"/>
  <c r="E1669" i="5"/>
  <c r="X1669" i="5" s="1"/>
  <c r="V1670" i="5"/>
  <c r="E1670" i="5"/>
  <c r="X1670" i="5" s="1"/>
  <c r="V1671" i="5"/>
  <c r="E1671" i="5"/>
  <c r="X1671" i="5" s="1"/>
  <c r="V1672" i="5"/>
  <c r="E1672" i="5"/>
  <c r="X1672" i="5" s="1"/>
  <c r="V1673" i="5"/>
  <c r="E1673" i="5"/>
  <c r="X1673" i="5" s="1"/>
  <c r="V1674" i="5"/>
  <c r="E1674" i="5"/>
  <c r="X1674" i="5" s="1"/>
  <c r="V1675" i="5"/>
  <c r="E1675" i="5"/>
  <c r="X1675" i="5" s="1"/>
  <c r="V1676" i="5"/>
  <c r="E1676" i="5"/>
  <c r="X1676" i="5" s="1"/>
  <c r="V1677" i="5"/>
  <c r="E1677" i="5"/>
  <c r="X1677" i="5" s="1"/>
  <c r="V1678" i="5"/>
  <c r="E1678" i="5"/>
  <c r="X1678" i="5" s="1"/>
  <c r="V1679" i="5"/>
  <c r="E1679" i="5"/>
  <c r="X1679" i="5" s="1"/>
  <c r="V1680" i="5"/>
  <c r="E1680" i="5"/>
  <c r="X1680" i="5" s="1"/>
  <c r="V1681" i="5"/>
  <c r="E1681" i="5"/>
  <c r="X1681" i="5" s="1"/>
  <c r="V1682" i="5"/>
  <c r="E1682" i="5"/>
  <c r="X1682" i="5" s="1"/>
  <c r="V1683" i="5"/>
  <c r="E1683" i="5"/>
  <c r="X1683" i="5" s="1"/>
  <c r="V1684" i="5"/>
  <c r="E1684" i="5"/>
  <c r="X1684" i="5" s="1"/>
  <c r="V1685" i="5"/>
  <c r="E1685" i="5"/>
  <c r="X1685" i="5" s="1"/>
  <c r="V1686" i="5"/>
  <c r="E1686" i="5"/>
  <c r="X1686" i="5" s="1"/>
  <c r="V1687" i="5"/>
  <c r="E1687" i="5"/>
  <c r="X1687" i="5" s="1"/>
  <c r="V1688" i="5"/>
  <c r="E1688" i="5"/>
  <c r="X1688" i="5" s="1"/>
  <c r="V1689" i="5"/>
  <c r="E1689" i="5"/>
  <c r="X1689" i="5" s="1"/>
  <c r="V1690" i="5"/>
  <c r="E1690" i="5"/>
  <c r="X1690" i="5" s="1"/>
  <c r="V1691" i="5"/>
  <c r="E1691" i="5"/>
  <c r="X1691" i="5" s="1"/>
  <c r="V1692" i="5"/>
  <c r="E1692" i="5"/>
  <c r="X1692" i="5" s="1"/>
  <c r="V1693" i="5"/>
  <c r="E1693" i="5"/>
  <c r="X1693" i="5" s="1"/>
  <c r="V1694" i="5"/>
  <c r="E1694" i="5"/>
  <c r="X1694" i="5" s="1"/>
  <c r="V1695" i="5"/>
  <c r="E1695" i="5"/>
  <c r="X1695" i="5" s="1"/>
  <c r="V1696" i="5"/>
  <c r="E1696" i="5"/>
  <c r="X1696" i="5" s="1"/>
  <c r="V1697" i="5"/>
  <c r="E1697" i="5"/>
  <c r="X1697" i="5" s="1"/>
  <c r="V1698" i="5"/>
  <c r="E1698" i="5"/>
  <c r="X1698" i="5" s="1"/>
  <c r="V1699" i="5"/>
  <c r="E1699" i="5"/>
  <c r="X1699" i="5" s="1"/>
  <c r="V1700" i="5"/>
  <c r="E1700" i="5"/>
  <c r="X1700" i="5" s="1"/>
  <c r="V1701" i="5"/>
  <c r="E1701" i="5"/>
  <c r="X1701" i="5" s="1"/>
  <c r="V1702" i="5"/>
  <c r="E1702" i="5"/>
  <c r="X1702" i="5" s="1"/>
  <c r="V1703" i="5"/>
  <c r="E1703" i="5"/>
  <c r="X1703" i="5" s="1"/>
  <c r="V1704" i="5"/>
  <c r="E1704" i="5"/>
  <c r="X1704" i="5" s="1"/>
  <c r="V1705" i="5"/>
  <c r="E1705" i="5"/>
  <c r="X1705" i="5" s="1"/>
  <c r="V1706" i="5"/>
  <c r="E1706" i="5"/>
  <c r="X1706" i="5" s="1"/>
  <c r="V1707" i="5"/>
  <c r="E1707" i="5"/>
  <c r="X1707" i="5" s="1"/>
  <c r="V1708" i="5"/>
  <c r="E1708" i="5"/>
  <c r="X1708" i="5" s="1"/>
  <c r="V1709" i="5"/>
  <c r="E1709" i="5"/>
  <c r="X1709" i="5" s="1"/>
  <c r="V1710" i="5"/>
  <c r="E1710" i="5"/>
  <c r="X1710" i="5" s="1"/>
  <c r="V1711" i="5"/>
  <c r="E1711" i="5"/>
  <c r="X1711" i="5" s="1"/>
  <c r="V1712" i="5"/>
  <c r="E1712" i="5"/>
  <c r="X1712" i="5" s="1"/>
  <c r="V1713" i="5"/>
  <c r="E1713" i="5"/>
  <c r="X1713" i="5" s="1"/>
  <c r="V1714" i="5"/>
  <c r="E1714" i="5"/>
  <c r="X1714" i="5" s="1"/>
  <c r="V1715" i="5"/>
  <c r="E1715" i="5"/>
  <c r="X1715" i="5" s="1"/>
  <c r="V1716" i="5"/>
  <c r="E1716" i="5"/>
  <c r="X1716" i="5" s="1"/>
  <c r="V1717" i="5"/>
  <c r="E1717" i="5"/>
  <c r="X1717" i="5" s="1"/>
  <c r="V1718" i="5"/>
  <c r="E1718" i="5"/>
  <c r="X1718" i="5" s="1"/>
  <c r="V1719" i="5"/>
  <c r="E1719" i="5"/>
  <c r="X1719" i="5" s="1"/>
  <c r="V1720" i="5"/>
  <c r="E1720" i="5"/>
  <c r="X1720" i="5" s="1"/>
  <c r="V1721" i="5"/>
  <c r="E1721" i="5"/>
  <c r="X1721" i="5" s="1"/>
  <c r="V1722" i="5"/>
  <c r="E1722" i="5"/>
  <c r="X1722" i="5" s="1"/>
  <c r="V1723" i="5"/>
  <c r="E1723" i="5"/>
  <c r="X1723" i="5" s="1"/>
  <c r="V1724" i="5"/>
  <c r="E1724" i="5"/>
  <c r="X1724" i="5" s="1"/>
  <c r="V1725" i="5"/>
  <c r="E1725" i="5"/>
  <c r="X1725" i="5" s="1"/>
  <c r="V1726" i="5"/>
  <c r="E1726" i="5"/>
  <c r="X1726" i="5" s="1"/>
  <c r="V1727" i="5"/>
  <c r="E1727" i="5"/>
  <c r="X1727" i="5" s="1"/>
  <c r="V1728" i="5"/>
  <c r="E1728" i="5"/>
  <c r="X1728" i="5" s="1"/>
  <c r="V1729" i="5"/>
  <c r="E1729" i="5"/>
  <c r="X1729" i="5" s="1"/>
  <c r="V1730" i="5"/>
  <c r="E1730" i="5"/>
  <c r="X1730" i="5" s="1"/>
  <c r="V1731" i="5"/>
  <c r="E1731" i="5"/>
  <c r="X1731" i="5" s="1"/>
  <c r="V1732" i="5"/>
  <c r="E1732" i="5"/>
  <c r="X1732" i="5" s="1"/>
  <c r="V1733" i="5"/>
  <c r="E1733" i="5"/>
  <c r="X1733" i="5" s="1"/>
  <c r="V1734" i="5"/>
  <c r="E1734" i="5"/>
  <c r="X1734" i="5" s="1"/>
  <c r="V1735" i="5"/>
  <c r="E1735" i="5"/>
  <c r="X1735" i="5" s="1"/>
  <c r="V1736" i="5"/>
  <c r="E1736" i="5"/>
  <c r="X1736" i="5" s="1"/>
  <c r="V1737" i="5"/>
  <c r="E1737" i="5"/>
  <c r="X1737" i="5" s="1"/>
  <c r="V1738" i="5"/>
  <c r="E1738" i="5"/>
  <c r="X1738" i="5" s="1"/>
  <c r="V1739" i="5"/>
  <c r="E1739" i="5"/>
  <c r="X1739" i="5" s="1"/>
  <c r="V1740" i="5"/>
  <c r="E1740" i="5"/>
  <c r="X1740" i="5" s="1"/>
  <c r="V1741" i="5"/>
  <c r="E1741" i="5"/>
  <c r="X1741" i="5" s="1"/>
  <c r="V1742" i="5"/>
  <c r="E1742" i="5"/>
  <c r="X1742" i="5" s="1"/>
  <c r="V1743" i="5"/>
  <c r="E1743" i="5"/>
  <c r="X1743" i="5" s="1"/>
  <c r="V1744" i="5"/>
  <c r="E1744" i="5"/>
  <c r="X1744" i="5" s="1"/>
  <c r="V1745" i="5"/>
  <c r="E1745" i="5"/>
  <c r="X1745" i="5" s="1"/>
  <c r="V1746" i="5"/>
  <c r="E1746" i="5"/>
  <c r="X1746" i="5" s="1"/>
  <c r="V1747" i="5"/>
  <c r="E1747" i="5"/>
  <c r="X1747" i="5" s="1"/>
  <c r="V1748" i="5"/>
  <c r="E1748" i="5"/>
  <c r="X1748" i="5" s="1"/>
  <c r="V1749" i="5"/>
  <c r="E1749" i="5"/>
  <c r="X1749" i="5" s="1"/>
  <c r="V1750" i="5"/>
  <c r="E1750" i="5"/>
  <c r="X1750" i="5" s="1"/>
  <c r="V1751" i="5"/>
  <c r="E1751" i="5"/>
  <c r="X1751" i="5" s="1"/>
  <c r="V1752" i="5"/>
  <c r="E1752" i="5"/>
  <c r="X1752" i="5" s="1"/>
  <c r="V1753" i="5"/>
  <c r="E1753" i="5"/>
  <c r="X1753" i="5" s="1"/>
  <c r="V1754" i="5"/>
  <c r="E1754" i="5"/>
  <c r="X1754" i="5" s="1"/>
  <c r="V1755" i="5"/>
  <c r="E1755" i="5"/>
  <c r="X1755" i="5" s="1"/>
  <c r="V1756" i="5"/>
  <c r="E1756" i="5"/>
  <c r="X1756" i="5" s="1"/>
  <c r="V1757" i="5"/>
  <c r="E1757" i="5"/>
  <c r="X1757" i="5" s="1"/>
  <c r="V1758" i="5"/>
  <c r="E1758" i="5"/>
  <c r="X1758" i="5" s="1"/>
  <c r="V1759" i="5"/>
  <c r="E1759" i="5"/>
  <c r="X1759" i="5" s="1"/>
  <c r="V1760" i="5"/>
  <c r="E1760" i="5"/>
  <c r="X1760" i="5" s="1"/>
  <c r="V1761" i="5"/>
  <c r="E1761" i="5"/>
  <c r="X1761" i="5" s="1"/>
  <c r="V1762" i="5"/>
  <c r="E1762" i="5"/>
  <c r="X1762" i="5" s="1"/>
  <c r="V1763" i="5"/>
  <c r="E1763" i="5"/>
  <c r="X1763" i="5" s="1"/>
  <c r="V1764" i="5"/>
  <c r="E1764" i="5"/>
  <c r="X1764" i="5" s="1"/>
  <c r="V1765" i="5"/>
  <c r="E1765" i="5"/>
  <c r="X1765" i="5" s="1"/>
  <c r="V1766" i="5"/>
  <c r="E1766" i="5"/>
  <c r="X1766" i="5" s="1"/>
  <c r="V1767" i="5"/>
  <c r="E1767" i="5"/>
  <c r="X1767" i="5" s="1"/>
  <c r="V1768" i="5"/>
  <c r="E1768" i="5"/>
  <c r="X1768" i="5" s="1"/>
  <c r="V1769" i="5"/>
  <c r="E1769" i="5"/>
  <c r="X1769" i="5" s="1"/>
  <c r="V1770" i="5"/>
  <c r="E1770" i="5"/>
  <c r="X1770" i="5" s="1"/>
  <c r="V1771" i="5"/>
  <c r="E1771" i="5"/>
  <c r="X1771" i="5" s="1"/>
  <c r="V1772" i="5"/>
  <c r="E1772" i="5"/>
  <c r="X1772" i="5" s="1"/>
  <c r="V1773" i="5"/>
  <c r="E1773" i="5"/>
  <c r="X1773" i="5" s="1"/>
  <c r="V1774" i="5"/>
  <c r="E1774" i="5"/>
  <c r="X1774" i="5" s="1"/>
  <c r="V1775" i="5"/>
  <c r="E1775" i="5"/>
  <c r="X1775" i="5" s="1"/>
  <c r="V1776" i="5"/>
  <c r="E1776" i="5"/>
  <c r="X1776" i="5" s="1"/>
  <c r="V1777" i="5"/>
  <c r="E1777" i="5"/>
  <c r="X1777" i="5" s="1"/>
  <c r="V1778" i="5"/>
  <c r="E1778" i="5"/>
  <c r="X1778" i="5" s="1"/>
  <c r="V1779" i="5"/>
  <c r="E1779" i="5"/>
  <c r="X1779" i="5" s="1"/>
  <c r="V1780" i="5"/>
  <c r="E1780" i="5"/>
  <c r="X1780" i="5" s="1"/>
  <c r="V1781" i="5"/>
  <c r="E1781" i="5"/>
  <c r="X1781" i="5" s="1"/>
  <c r="V1782" i="5"/>
  <c r="E1782" i="5"/>
  <c r="X1782" i="5" s="1"/>
  <c r="V1783" i="5"/>
  <c r="E1783" i="5"/>
  <c r="X1783" i="5" s="1"/>
  <c r="V1784" i="5"/>
  <c r="E1784" i="5"/>
  <c r="X1784" i="5" s="1"/>
  <c r="V1785" i="5"/>
  <c r="E1785" i="5"/>
  <c r="X1785" i="5" s="1"/>
  <c r="V1786" i="5"/>
  <c r="E1786" i="5"/>
  <c r="X1786" i="5" s="1"/>
  <c r="V1787" i="5"/>
  <c r="E1787" i="5"/>
  <c r="X1787" i="5" s="1"/>
  <c r="V1788" i="5"/>
  <c r="E1788" i="5"/>
  <c r="X1788" i="5" s="1"/>
  <c r="V1789" i="5"/>
  <c r="E1789" i="5"/>
  <c r="X1789" i="5" s="1"/>
  <c r="V1790" i="5"/>
  <c r="E1790" i="5"/>
  <c r="X1790" i="5" s="1"/>
  <c r="V1791" i="5"/>
  <c r="E1791" i="5"/>
  <c r="X1791" i="5" s="1"/>
  <c r="V1792" i="5"/>
  <c r="E1792" i="5"/>
  <c r="X1792" i="5" s="1"/>
  <c r="V1793" i="5"/>
  <c r="E1793" i="5"/>
  <c r="X1793" i="5" s="1"/>
  <c r="V1794" i="5"/>
  <c r="E1794" i="5"/>
  <c r="X1794" i="5" s="1"/>
  <c r="V1795" i="5"/>
  <c r="E1795" i="5"/>
  <c r="X1795" i="5" s="1"/>
  <c r="V1796" i="5"/>
  <c r="E1796" i="5"/>
  <c r="X1796" i="5" s="1"/>
  <c r="V1797" i="5"/>
  <c r="E1797" i="5"/>
  <c r="X1797" i="5" s="1"/>
  <c r="V1798" i="5"/>
  <c r="E1798" i="5"/>
  <c r="X1798" i="5" s="1"/>
  <c r="V1799" i="5"/>
  <c r="E1799" i="5"/>
  <c r="X1799" i="5" s="1"/>
  <c r="V1800" i="5"/>
  <c r="E1800" i="5"/>
  <c r="X1800" i="5" s="1"/>
  <c r="V1801" i="5"/>
  <c r="E1801" i="5"/>
  <c r="X1801" i="5" s="1"/>
  <c r="V1802" i="5"/>
  <c r="E1802" i="5"/>
  <c r="X1802" i="5" s="1"/>
  <c r="V1803" i="5"/>
  <c r="E1803" i="5"/>
  <c r="X1803" i="5" s="1"/>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X1811" i="5" s="1"/>
  <c r="V1812" i="5"/>
  <c r="E1812" i="5"/>
  <c r="X1812" i="5" s="1"/>
  <c r="V1813" i="5"/>
  <c r="E1813" i="5"/>
  <c r="X1813" i="5" s="1"/>
  <c r="V1814" i="5"/>
  <c r="E1814" i="5"/>
  <c r="X1814" i="5" s="1"/>
  <c r="V1815" i="5"/>
  <c r="E1815" i="5"/>
  <c r="X1815" i="5" s="1"/>
  <c r="V1816" i="5"/>
  <c r="E1816" i="5"/>
  <c r="X1816" i="5" s="1"/>
  <c r="V1817" i="5"/>
  <c r="E1817" i="5"/>
  <c r="X1817" i="5" s="1"/>
  <c r="V1818" i="5"/>
  <c r="E1818" i="5"/>
  <c r="X1818" i="5" s="1"/>
  <c r="V1819" i="5"/>
  <c r="E1819" i="5"/>
  <c r="X1819" i="5" s="1"/>
  <c r="V1820" i="5"/>
  <c r="E1820" i="5"/>
  <c r="X1820" i="5" s="1"/>
  <c r="V1821" i="5"/>
  <c r="E1821" i="5"/>
  <c r="X1821" i="5" s="1"/>
  <c r="V1822" i="5"/>
  <c r="E1822" i="5"/>
  <c r="X1822" i="5" s="1"/>
  <c r="V1823" i="5"/>
  <c r="E1823" i="5"/>
  <c r="X1823" i="5" s="1"/>
  <c r="V1824" i="5"/>
  <c r="E1824" i="5"/>
  <c r="X1824" i="5" s="1"/>
  <c r="V1825" i="5"/>
  <c r="E1825" i="5"/>
  <c r="X1825" i="5" s="1"/>
  <c r="V1826" i="5"/>
  <c r="E1826" i="5"/>
  <c r="X1826" i="5" s="1"/>
  <c r="V1827" i="5"/>
  <c r="E1827" i="5"/>
  <c r="X1827" i="5" s="1"/>
  <c r="V1828" i="5"/>
  <c r="E1828" i="5"/>
  <c r="X1828" i="5" s="1"/>
  <c r="V1829" i="5"/>
  <c r="E1829" i="5"/>
  <c r="X1829" i="5" s="1"/>
  <c r="V1830" i="5"/>
  <c r="E1830" i="5"/>
  <c r="X1830" i="5" s="1"/>
  <c r="V1831" i="5"/>
  <c r="E1831" i="5"/>
  <c r="X1831" i="5" s="1"/>
  <c r="V1832" i="5"/>
  <c r="E1832" i="5"/>
  <c r="X1832" i="5" s="1"/>
  <c r="V1833" i="5"/>
  <c r="E1833" i="5"/>
  <c r="X1833" i="5" s="1"/>
  <c r="V1834" i="5"/>
  <c r="E1834" i="5"/>
  <c r="X1834" i="5" s="1"/>
  <c r="V1835" i="5"/>
  <c r="E1835" i="5"/>
  <c r="X1835" i="5" s="1"/>
  <c r="V1836" i="5"/>
  <c r="E1836" i="5"/>
  <c r="X1836" i="5" s="1"/>
  <c r="V1837" i="5"/>
  <c r="E1837" i="5"/>
  <c r="X1837" i="5" s="1"/>
  <c r="V1838" i="5"/>
  <c r="E1838" i="5"/>
  <c r="X1838" i="5" s="1"/>
  <c r="V1839" i="5"/>
  <c r="E1839" i="5"/>
  <c r="X1839" i="5" s="1"/>
  <c r="V1840" i="5"/>
  <c r="E1840" i="5"/>
  <c r="X1840" i="5" s="1"/>
  <c r="V1841" i="5"/>
  <c r="E1841" i="5"/>
  <c r="X1841" i="5" s="1"/>
  <c r="V1842" i="5"/>
  <c r="E1842" i="5"/>
  <c r="X1842" i="5" s="1"/>
  <c r="V1843" i="5"/>
  <c r="E1843" i="5"/>
  <c r="X1843" i="5" s="1"/>
  <c r="V1844" i="5"/>
  <c r="E1844" i="5"/>
  <c r="X1844" i="5" s="1"/>
  <c r="V1845" i="5"/>
  <c r="E1845" i="5"/>
  <c r="X1845" i="5" s="1"/>
  <c r="V1846" i="5"/>
  <c r="E1846" i="5"/>
  <c r="X1846" i="5" s="1"/>
  <c r="V1847" i="5"/>
  <c r="E1847" i="5"/>
  <c r="X1847" i="5" s="1"/>
  <c r="V1848" i="5"/>
  <c r="E1848" i="5"/>
  <c r="X1848" i="5" s="1"/>
  <c r="V1849" i="5"/>
  <c r="E1849" i="5"/>
  <c r="X1849" i="5" s="1"/>
  <c r="V1850" i="5"/>
  <c r="E1850" i="5"/>
  <c r="X1850" i="5" s="1"/>
  <c r="V1851" i="5"/>
  <c r="E1851" i="5"/>
  <c r="X1851" i="5" s="1"/>
  <c r="V1852" i="5"/>
  <c r="E1852" i="5"/>
  <c r="X1852" i="5" s="1"/>
  <c r="V1853" i="5"/>
  <c r="E1853" i="5"/>
  <c r="X1853" i="5" s="1"/>
  <c r="V1854" i="5"/>
  <c r="E1854" i="5"/>
  <c r="X1854" i="5" s="1"/>
  <c r="V1855" i="5"/>
  <c r="E1855" i="5"/>
  <c r="X1855" i="5" s="1"/>
  <c r="V1856" i="5"/>
  <c r="E1856" i="5"/>
  <c r="X1856" i="5" s="1"/>
  <c r="V1857" i="5"/>
  <c r="E1857" i="5"/>
  <c r="X1857" i="5" s="1"/>
  <c r="V1858" i="5"/>
  <c r="E1858" i="5"/>
  <c r="X1858" i="5" s="1"/>
  <c r="V1859" i="5"/>
  <c r="E1859" i="5"/>
  <c r="X1859" i="5" s="1"/>
  <c r="V1860" i="5"/>
  <c r="E1860" i="5"/>
  <c r="X1860" i="5" s="1"/>
  <c r="V1861" i="5"/>
  <c r="E1861" i="5"/>
  <c r="X1861" i="5" s="1"/>
  <c r="V1862" i="5"/>
  <c r="E1862" i="5"/>
  <c r="X1862" i="5" s="1"/>
  <c r="V1863" i="5"/>
  <c r="E1863" i="5"/>
  <c r="X1863" i="5" s="1"/>
  <c r="V1864" i="5"/>
  <c r="E1864" i="5"/>
  <c r="X1864" i="5" s="1"/>
  <c r="V1865" i="5"/>
  <c r="E1865" i="5"/>
  <c r="X1865" i="5" s="1"/>
  <c r="V1866" i="5"/>
  <c r="E1866" i="5"/>
  <c r="X1866" i="5" s="1"/>
  <c r="V1867" i="5"/>
  <c r="E1867" i="5"/>
  <c r="X1867" i="5" s="1"/>
  <c r="V1868" i="5"/>
  <c r="E1868" i="5"/>
  <c r="X1868" i="5" s="1"/>
  <c r="V1869" i="5"/>
  <c r="E1869" i="5"/>
  <c r="X1869" i="5" s="1"/>
  <c r="V1870" i="5"/>
  <c r="E1870" i="5"/>
  <c r="X1870" i="5" s="1"/>
  <c r="V1871" i="5"/>
  <c r="E1871" i="5"/>
  <c r="X1871" i="5" s="1"/>
  <c r="V1872" i="5"/>
  <c r="E1872" i="5"/>
  <c r="X1872" i="5" s="1"/>
  <c r="V1873" i="5"/>
  <c r="E1873" i="5"/>
  <c r="X1873" i="5" s="1"/>
  <c r="V1874" i="5"/>
  <c r="E1874" i="5"/>
  <c r="X1874" i="5" s="1"/>
  <c r="V1875" i="5"/>
  <c r="E1875" i="5"/>
  <c r="X1875" i="5" s="1"/>
  <c r="V1876" i="5"/>
  <c r="E1876" i="5"/>
  <c r="X1876" i="5" s="1"/>
  <c r="V1877" i="5"/>
  <c r="E1877" i="5"/>
  <c r="X1877" i="5" s="1"/>
  <c r="V1878" i="5"/>
  <c r="E1878" i="5"/>
  <c r="X1878" i="5" s="1"/>
  <c r="V1879" i="5"/>
  <c r="E1879" i="5"/>
  <c r="X1879" i="5" s="1"/>
  <c r="V1880" i="5"/>
  <c r="E1880" i="5"/>
  <c r="X1880" i="5" s="1"/>
  <c r="V1881" i="5"/>
  <c r="E1881" i="5"/>
  <c r="X1881" i="5" s="1"/>
  <c r="V1882" i="5"/>
  <c r="E1882" i="5"/>
  <c r="X1882" i="5" s="1"/>
  <c r="V1883" i="5"/>
  <c r="E1883" i="5"/>
  <c r="X1883" i="5" s="1"/>
  <c r="V1884" i="5"/>
  <c r="E1884" i="5"/>
  <c r="X1884" i="5" s="1"/>
  <c r="V1885" i="5"/>
  <c r="E1885" i="5"/>
  <c r="X1885" i="5" s="1"/>
  <c r="V1886" i="5"/>
  <c r="E1886" i="5"/>
  <c r="X1886" i="5" s="1"/>
  <c r="V1887" i="5"/>
  <c r="E1887" i="5"/>
  <c r="X1887" i="5" s="1"/>
  <c r="V1888" i="5"/>
  <c r="E1888" i="5"/>
  <c r="X1888" i="5" s="1"/>
  <c r="V1889" i="5"/>
  <c r="E1889" i="5"/>
  <c r="X1889" i="5" s="1"/>
  <c r="V1890" i="5"/>
  <c r="E1890" i="5"/>
  <c r="X1890" i="5" s="1"/>
  <c r="V1891" i="5"/>
  <c r="E1891" i="5"/>
  <c r="X1891" i="5" s="1"/>
  <c r="V1892" i="5"/>
  <c r="E1892" i="5"/>
  <c r="X1892" i="5" s="1"/>
  <c r="V1893" i="5"/>
  <c r="E1893" i="5"/>
  <c r="X1893" i="5" s="1"/>
  <c r="V1894" i="5"/>
  <c r="E1894" i="5"/>
  <c r="X1894" i="5" s="1"/>
  <c r="V1895" i="5"/>
  <c r="E1895" i="5"/>
  <c r="X1895" i="5" s="1"/>
  <c r="V1896" i="5"/>
  <c r="E1896" i="5"/>
  <c r="X1896" i="5" s="1"/>
  <c r="V1897" i="5"/>
  <c r="E1897" i="5"/>
  <c r="X1897" i="5" s="1"/>
  <c r="V1898" i="5"/>
  <c r="E1898" i="5"/>
  <c r="X1898" i="5" s="1"/>
  <c r="V1899" i="5"/>
  <c r="E1899" i="5"/>
  <c r="X1899" i="5" s="1"/>
  <c r="V1900" i="5"/>
  <c r="E1900" i="5"/>
  <c r="X1900" i="5" s="1"/>
  <c r="V1901" i="5"/>
  <c r="E1901" i="5"/>
  <c r="X1901" i="5" s="1"/>
  <c r="V1902" i="5"/>
  <c r="E1902" i="5"/>
  <c r="X1902" i="5" s="1"/>
  <c r="V1903" i="5"/>
  <c r="E1903" i="5"/>
  <c r="X1903" i="5" s="1"/>
  <c r="V1904" i="5"/>
  <c r="E1904" i="5"/>
  <c r="X1904" i="5" s="1"/>
  <c r="V1905" i="5"/>
  <c r="E1905" i="5"/>
  <c r="X1905" i="5" s="1"/>
  <c r="V1906" i="5"/>
  <c r="E1906" i="5"/>
  <c r="X1906" i="5" s="1"/>
  <c r="V1907" i="5"/>
  <c r="E1907" i="5"/>
  <c r="X1907" i="5" s="1"/>
  <c r="V1908" i="5"/>
  <c r="E1908" i="5"/>
  <c r="X1908" i="5" s="1"/>
  <c r="V1909" i="5"/>
  <c r="E1909" i="5"/>
  <c r="X1909" i="5" s="1"/>
  <c r="V1910" i="5"/>
  <c r="E1910" i="5"/>
  <c r="X1910" i="5" s="1"/>
  <c r="V1911" i="5"/>
  <c r="E1911" i="5"/>
  <c r="X1911" i="5" s="1"/>
  <c r="V1912" i="5"/>
  <c r="E1912" i="5"/>
  <c r="X1912" i="5" s="1"/>
  <c r="V1913" i="5"/>
  <c r="E1913" i="5"/>
  <c r="X1913" i="5" s="1"/>
  <c r="V1914" i="5"/>
  <c r="E1914" i="5"/>
  <c r="X1914" i="5" s="1"/>
  <c r="V1915" i="5"/>
  <c r="E1915" i="5"/>
  <c r="X1915" i="5" s="1"/>
  <c r="V1916" i="5"/>
  <c r="E1916" i="5"/>
  <c r="X1916" i="5" s="1"/>
  <c r="V1917" i="5"/>
  <c r="E1917" i="5"/>
  <c r="X1917" i="5" s="1"/>
  <c r="V1918" i="5"/>
  <c r="E1918" i="5"/>
  <c r="X1918" i="5" s="1"/>
  <c r="V1919" i="5"/>
  <c r="E1919" i="5"/>
  <c r="X1919" i="5" s="1"/>
  <c r="V1920" i="5"/>
  <c r="E1920" i="5"/>
  <c r="X1920" i="5" s="1"/>
  <c r="V1921" i="5"/>
  <c r="E1921" i="5"/>
  <c r="X1921" i="5" s="1"/>
  <c r="V1922" i="5"/>
  <c r="E1922" i="5"/>
  <c r="X1922" i="5" s="1"/>
  <c r="V1923" i="5"/>
  <c r="E1923" i="5"/>
  <c r="X1923" i="5" s="1"/>
  <c r="V1924" i="5"/>
  <c r="E1924" i="5"/>
  <c r="X1924" i="5" s="1"/>
  <c r="V1925" i="5"/>
  <c r="E1925" i="5"/>
  <c r="X1925" i="5" s="1"/>
  <c r="V1926" i="5"/>
  <c r="E1926" i="5"/>
  <c r="X1926" i="5" s="1"/>
  <c r="V1927" i="5"/>
  <c r="E1927" i="5"/>
  <c r="X1927" i="5" s="1"/>
  <c r="V1928" i="5"/>
  <c r="E1928" i="5"/>
  <c r="X1928" i="5" s="1"/>
  <c r="V1929" i="5"/>
  <c r="E1929" i="5"/>
  <c r="X1929" i="5" s="1"/>
  <c r="V1930" i="5"/>
  <c r="E1930" i="5"/>
  <c r="X1930" i="5" s="1"/>
  <c r="V1931" i="5"/>
  <c r="E1931" i="5"/>
  <c r="X1931" i="5" s="1"/>
  <c r="V1932" i="5"/>
  <c r="E1932" i="5"/>
  <c r="X1932" i="5" s="1"/>
  <c r="V1933" i="5"/>
  <c r="E1933" i="5"/>
  <c r="X1933" i="5" s="1"/>
  <c r="V1934" i="5"/>
  <c r="E1934" i="5"/>
  <c r="X1934" i="5" s="1"/>
  <c r="V1935" i="5"/>
  <c r="E1935" i="5"/>
  <c r="X1935" i="5" s="1"/>
  <c r="V1936" i="5"/>
  <c r="E1936" i="5"/>
  <c r="X1936" i="5" s="1"/>
  <c r="V1937" i="5"/>
  <c r="E1937" i="5"/>
  <c r="X1937" i="5" s="1"/>
  <c r="V1938" i="5"/>
  <c r="E1938" i="5"/>
  <c r="X1938" i="5" s="1"/>
  <c r="V1939" i="5"/>
  <c r="E1939" i="5"/>
  <c r="X1939" i="5" s="1"/>
  <c r="V1940" i="5"/>
  <c r="E1940" i="5"/>
  <c r="X1940" i="5" s="1"/>
  <c r="V1941" i="5"/>
  <c r="E1941" i="5"/>
  <c r="X1941" i="5" s="1"/>
  <c r="V1942" i="5"/>
  <c r="E1942" i="5"/>
  <c r="X1942" i="5" s="1"/>
  <c r="V1943" i="5"/>
  <c r="E1943" i="5"/>
  <c r="X1943" i="5" s="1"/>
  <c r="V1944" i="5"/>
  <c r="E1944" i="5"/>
  <c r="X1944" i="5" s="1"/>
  <c r="V1945" i="5"/>
  <c r="E1945" i="5"/>
  <c r="X1945" i="5" s="1"/>
  <c r="V1946" i="5"/>
  <c r="E1946" i="5"/>
  <c r="X1946" i="5" s="1"/>
  <c r="V1947" i="5"/>
  <c r="E1947" i="5"/>
  <c r="X1947" i="5" s="1"/>
  <c r="V1948" i="5"/>
  <c r="E1948" i="5"/>
  <c r="X1948" i="5" s="1"/>
  <c r="V1949" i="5"/>
  <c r="E1949" i="5"/>
  <c r="X1949" i="5" s="1"/>
  <c r="V1950" i="5"/>
  <c r="E1950" i="5"/>
  <c r="X1950" i="5" s="1"/>
  <c r="V1951" i="5"/>
  <c r="E1951" i="5"/>
  <c r="X1951" i="5" s="1"/>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X1959" i="5" s="1"/>
  <c r="V1960" i="5"/>
  <c r="E1960" i="5"/>
  <c r="X1960" i="5" s="1"/>
  <c r="V1961" i="5"/>
  <c r="E1961" i="5"/>
  <c r="X1961" i="5" s="1"/>
  <c r="V1962" i="5"/>
  <c r="E1962" i="5"/>
  <c r="X1962" i="5" s="1"/>
  <c r="V1963" i="5"/>
  <c r="E1963" i="5"/>
  <c r="X1963" i="5" s="1"/>
  <c r="V1964" i="5"/>
  <c r="E1964" i="5"/>
  <c r="X1964" i="5" s="1"/>
  <c r="V1965" i="5"/>
  <c r="E1965" i="5"/>
  <c r="X1965" i="5" s="1"/>
  <c r="V1966" i="5"/>
  <c r="E1966" i="5"/>
  <c r="X1966" i="5" s="1"/>
  <c r="V1967" i="5"/>
  <c r="E1967" i="5"/>
  <c r="X1967" i="5" s="1"/>
  <c r="V1968" i="5"/>
  <c r="E1968" i="5"/>
  <c r="X1968" i="5" s="1"/>
  <c r="V1969" i="5"/>
  <c r="E1969" i="5"/>
  <c r="X1969" i="5" s="1"/>
  <c r="V1970" i="5"/>
  <c r="E1970" i="5"/>
  <c r="X1970" i="5" s="1"/>
  <c r="V1971" i="5"/>
  <c r="E1971" i="5"/>
  <c r="X1971" i="5" s="1"/>
  <c r="V1972" i="5"/>
  <c r="E1972" i="5"/>
  <c r="X1972" i="5" s="1"/>
  <c r="V1973" i="5"/>
  <c r="E1973" i="5"/>
  <c r="X1973" i="5" s="1"/>
  <c r="V1974" i="5"/>
  <c r="E1974" i="5"/>
  <c r="X1974" i="5" s="1"/>
  <c r="V1975" i="5"/>
  <c r="E1975" i="5"/>
  <c r="X1975" i="5" s="1"/>
  <c r="V1976" i="5"/>
  <c r="E1976" i="5"/>
  <c r="X1976" i="5" s="1"/>
  <c r="V1977" i="5"/>
  <c r="E1977" i="5"/>
  <c r="X1977" i="5" s="1"/>
  <c r="V1978" i="5"/>
  <c r="E1978" i="5"/>
  <c r="X1978" i="5" s="1"/>
  <c r="V1979" i="5"/>
  <c r="E1979" i="5"/>
  <c r="X1979" i="5" s="1"/>
  <c r="V1980" i="5"/>
  <c r="E1980" i="5"/>
  <c r="X1980" i="5" s="1"/>
  <c r="V1981" i="5"/>
  <c r="E1981" i="5"/>
  <c r="X1981" i="5" s="1"/>
  <c r="V1982" i="5"/>
  <c r="E1982" i="5"/>
  <c r="X1982" i="5" s="1"/>
  <c r="V1983" i="5"/>
  <c r="E1983" i="5"/>
  <c r="X1983" i="5" s="1"/>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X1991" i="5" s="1"/>
  <c r="V1992" i="5"/>
  <c r="E1992" i="5"/>
  <c r="X1992" i="5" s="1"/>
  <c r="V1993" i="5"/>
  <c r="E1993" i="5"/>
  <c r="X1993" i="5" s="1"/>
  <c r="V1994" i="5"/>
  <c r="E1994" i="5"/>
  <c r="X1994" i="5" s="1"/>
  <c r="V1995" i="5"/>
  <c r="E1995" i="5"/>
  <c r="X1995" i="5" s="1"/>
  <c r="V1996" i="5"/>
  <c r="E1996" i="5"/>
  <c r="X1996" i="5" s="1"/>
  <c r="V1997" i="5"/>
  <c r="E1997" i="5"/>
  <c r="X1997" i="5" s="1"/>
  <c r="V1998" i="5"/>
  <c r="E1998" i="5"/>
  <c r="X1998" i="5" s="1"/>
  <c r="V1999" i="5"/>
  <c r="E1999" i="5"/>
  <c r="X1999" i="5" s="1"/>
  <c r="V2000" i="5"/>
  <c r="E2000" i="5"/>
  <c r="X2000" i="5" s="1"/>
  <c r="V2001" i="5"/>
  <c r="E2001" i="5"/>
  <c r="X2001" i="5" s="1"/>
  <c r="V2002" i="5"/>
  <c r="E2002" i="5"/>
  <c r="X2002" i="5" s="1"/>
  <c r="V2003" i="5"/>
  <c r="E2003" i="5"/>
  <c r="X2003" i="5" s="1"/>
  <c r="V2004" i="5"/>
  <c r="E2004" i="5"/>
  <c r="X2004" i="5" s="1"/>
  <c r="V2005" i="5"/>
  <c r="E2005" i="5"/>
  <c r="X2005" i="5" s="1"/>
  <c r="V2006" i="5"/>
  <c r="E2006" i="5"/>
  <c r="X2006" i="5" s="1"/>
  <c r="V2007" i="5"/>
  <c r="E2007" i="5"/>
  <c r="X2007" i="5" s="1"/>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X2015" i="5" s="1"/>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X2023" i="5" s="1"/>
  <c r="V2024" i="5"/>
  <c r="E2024" i="5"/>
  <c r="X2024" i="5" s="1"/>
  <c r="V2025" i="5"/>
  <c r="E2025" i="5"/>
  <c r="X2025" i="5" s="1"/>
  <c r="V2026" i="5"/>
  <c r="E2026" i="5"/>
  <c r="X2026" i="5" s="1"/>
  <c r="V2027" i="5"/>
  <c r="E2027" i="5"/>
  <c r="X2027" i="5" s="1"/>
  <c r="V2028" i="5"/>
  <c r="E2028" i="5"/>
  <c r="X2028" i="5" s="1"/>
  <c r="V2029" i="5"/>
  <c r="E2029" i="5"/>
  <c r="X2029" i="5" s="1"/>
  <c r="V2030" i="5"/>
  <c r="E2030" i="5"/>
  <c r="X2030" i="5" s="1"/>
  <c r="V2031" i="5"/>
  <c r="E2031" i="5"/>
  <c r="X2031" i="5" s="1"/>
  <c r="V2032" i="5"/>
  <c r="E2032" i="5"/>
  <c r="X2032" i="5" s="1"/>
  <c r="V2033" i="5"/>
  <c r="E2033" i="5"/>
  <c r="X2033" i="5" s="1"/>
  <c r="V2034" i="5"/>
  <c r="E2034" i="5"/>
  <c r="X2034" i="5" s="1"/>
  <c r="V2035" i="5"/>
  <c r="E2035" i="5"/>
  <c r="X2035" i="5" s="1"/>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X2043" i="5" s="1"/>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X2051" i="5" s="1"/>
  <c r="V2052" i="5"/>
  <c r="E2052" i="5"/>
  <c r="X2052" i="5" s="1"/>
  <c r="V2053" i="5"/>
  <c r="E2053" i="5"/>
  <c r="X2053" i="5" s="1"/>
  <c r="V2054" i="5"/>
  <c r="E2054" i="5"/>
  <c r="X2054" i="5" s="1"/>
  <c r="V2055" i="5"/>
  <c r="E2055" i="5"/>
  <c r="X2055" i="5" s="1"/>
  <c r="V2056" i="5"/>
  <c r="E2056" i="5"/>
  <c r="X2056" i="5" s="1"/>
  <c r="V2057" i="5"/>
  <c r="E2057" i="5"/>
  <c r="X2057" i="5" s="1"/>
  <c r="V2058" i="5"/>
  <c r="E2058" i="5"/>
  <c r="X2058" i="5" s="1"/>
  <c r="V2059" i="5"/>
  <c r="E2059" i="5"/>
  <c r="X2059" i="5" s="1"/>
  <c r="V2060" i="5"/>
  <c r="E2060" i="5"/>
  <c r="X2060" i="5" s="1"/>
  <c r="V2061" i="5"/>
  <c r="E2061" i="5"/>
  <c r="X2061" i="5" s="1"/>
  <c r="V2062" i="5"/>
  <c r="E2062" i="5"/>
  <c r="X2062" i="5" s="1"/>
  <c r="V2063" i="5"/>
  <c r="E2063" i="5"/>
  <c r="X2063" i="5" s="1"/>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X2079" i="5" s="1"/>
  <c r="V2080" i="5"/>
  <c r="E2080" i="5"/>
  <c r="X2080" i="5" s="1"/>
  <c r="V2081" i="5"/>
  <c r="E2081" i="5"/>
  <c r="X2081" i="5" s="1"/>
  <c r="V2082" i="5"/>
  <c r="E2082" i="5"/>
  <c r="X2082" i="5" s="1"/>
  <c r="V2083" i="5"/>
  <c r="E2083" i="5"/>
  <c r="X2083" i="5" s="1"/>
  <c r="V2084" i="5"/>
  <c r="E2084" i="5"/>
  <c r="X2084" i="5" s="1"/>
  <c r="V2085" i="5"/>
  <c r="E2085" i="5"/>
  <c r="X2085" i="5" s="1"/>
  <c r="V2086" i="5"/>
  <c r="E2086" i="5"/>
  <c r="X2086" i="5" s="1"/>
  <c r="V2087" i="5"/>
  <c r="E2087" i="5"/>
  <c r="X2087" i="5" s="1"/>
  <c r="V2088" i="5"/>
  <c r="E2088" i="5"/>
  <c r="X2088" i="5" s="1"/>
  <c r="V2089" i="5"/>
  <c r="E2089" i="5"/>
  <c r="X2089" i="5" s="1"/>
  <c r="V2090" i="5"/>
  <c r="E2090" i="5"/>
  <c r="X2090" i="5" s="1"/>
  <c r="V2091" i="5"/>
  <c r="E2091" i="5"/>
  <c r="X2091" i="5" s="1"/>
  <c r="V2092" i="5"/>
  <c r="E2092" i="5"/>
  <c r="X2092" i="5" s="1"/>
  <c r="V2093" i="5"/>
  <c r="E2093" i="5"/>
  <c r="X2093" i="5" s="1"/>
  <c r="V2094" i="5"/>
  <c r="E2094" i="5"/>
  <c r="X2094" i="5" s="1"/>
  <c r="V2095" i="5"/>
  <c r="E2095" i="5"/>
  <c r="X2095" i="5" s="1"/>
  <c r="V2096" i="5"/>
  <c r="E2096" i="5"/>
  <c r="X2096" i="5" s="1"/>
  <c r="V2097" i="5"/>
  <c r="E2097" i="5"/>
  <c r="X2097" i="5" s="1"/>
  <c r="V2098" i="5"/>
  <c r="E2098" i="5"/>
  <c r="X2098" i="5" s="1"/>
  <c r="V2099" i="5"/>
  <c r="E2099" i="5"/>
  <c r="X2099" i="5" s="1"/>
  <c r="V2100" i="5"/>
  <c r="E2100" i="5"/>
  <c r="V2101" i="5"/>
  <c r="E2101" i="5"/>
  <c r="X2101" i="5" s="1"/>
  <c r="V2102" i="5"/>
  <c r="E2102" i="5"/>
  <c r="X2102" i="5" s="1"/>
  <c r="V2103" i="5"/>
  <c r="E2103" i="5"/>
  <c r="X2103" i="5" s="1"/>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X2111" i="5" s="1"/>
  <c r="V2112" i="5"/>
  <c r="E2112" i="5"/>
  <c r="X2112" i="5" s="1"/>
  <c r="V2113" i="5"/>
  <c r="E2113" i="5"/>
  <c r="X2113" i="5" s="1"/>
  <c r="V2114" i="5"/>
  <c r="E2114" i="5"/>
  <c r="X2114" i="5" s="1"/>
  <c r="V2115" i="5"/>
  <c r="E2115" i="5"/>
  <c r="X2115" i="5" s="1"/>
  <c r="V2116" i="5"/>
  <c r="E2116" i="5"/>
  <c r="X2116" i="5" s="1"/>
  <c r="V2117" i="5"/>
  <c r="E2117" i="5"/>
  <c r="X2117" i="5" s="1"/>
  <c r="V2118" i="5"/>
  <c r="E2118" i="5"/>
  <c r="X2118" i="5" s="1"/>
  <c r="V2119" i="5"/>
  <c r="E2119" i="5"/>
  <c r="X2119" i="5" s="1"/>
  <c r="V2120" i="5"/>
  <c r="E2120" i="5"/>
  <c r="X2120" i="5" s="1"/>
  <c r="V2121" i="5"/>
  <c r="E2121" i="5"/>
  <c r="X2121" i="5" s="1"/>
  <c r="V2122" i="5"/>
  <c r="E2122" i="5"/>
  <c r="X2122" i="5" s="1"/>
  <c r="V2123" i="5"/>
  <c r="E2123" i="5"/>
  <c r="X2123" i="5" s="1"/>
  <c r="V2124" i="5"/>
  <c r="E2124" i="5"/>
  <c r="X2124" i="5" s="1"/>
  <c r="V2125" i="5"/>
  <c r="E2125" i="5"/>
  <c r="X2125" i="5" s="1"/>
  <c r="V2126" i="5"/>
  <c r="E2126" i="5"/>
  <c r="X2126" i="5" s="1"/>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X2143" i="5" s="1"/>
  <c r="V2144" i="5"/>
  <c r="E2144" i="5"/>
  <c r="X2144" i="5" s="1"/>
  <c r="V2145" i="5"/>
  <c r="E2145" i="5"/>
  <c r="X2145" i="5" s="1"/>
  <c r="V2146" i="5"/>
  <c r="E2146" i="5"/>
  <c r="X2146" i="5" s="1"/>
  <c r="V2147" i="5"/>
  <c r="E2147" i="5"/>
  <c r="X2147" i="5" s="1"/>
  <c r="V2148" i="5"/>
  <c r="E2148" i="5"/>
  <c r="X2148" i="5" s="1"/>
  <c r="V2149" i="5"/>
  <c r="E2149" i="5"/>
  <c r="X2149" i="5" s="1"/>
  <c r="V2150" i="5"/>
  <c r="E2150" i="5"/>
  <c r="X2150" i="5" s="1"/>
  <c r="V2151" i="5"/>
  <c r="E2151" i="5"/>
  <c r="X2151" i="5" s="1"/>
  <c r="V2152" i="5"/>
  <c r="E2152" i="5"/>
  <c r="X2152" i="5" s="1"/>
  <c r="V2153" i="5"/>
  <c r="E2153" i="5"/>
  <c r="X2153" i="5" s="1"/>
  <c r="V2154" i="5"/>
  <c r="E2154" i="5"/>
  <c r="X2154" i="5" s="1"/>
  <c r="V2155" i="5"/>
  <c r="E2155" i="5"/>
  <c r="X2155" i="5" s="1"/>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X2163" i="5" s="1"/>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X2171" i="5" s="1"/>
  <c r="V2172" i="5"/>
  <c r="E2172" i="5"/>
  <c r="X2172" i="5" s="1"/>
  <c r="V2173" i="5"/>
  <c r="E2173" i="5"/>
  <c r="X2173" i="5" s="1"/>
  <c r="V2174" i="5"/>
  <c r="E2174" i="5"/>
  <c r="X2174" i="5" s="1"/>
  <c r="V2175" i="5"/>
  <c r="E2175" i="5"/>
  <c r="X2175" i="5" s="1"/>
  <c r="V2176" i="5"/>
  <c r="E2176" i="5"/>
  <c r="X2176" i="5" s="1"/>
  <c r="V2177" i="5"/>
  <c r="E2177" i="5"/>
  <c r="X2177" i="5" s="1"/>
  <c r="V2178" i="5"/>
  <c r="E2178" i="5"/>
  <c r="X2178" i="5" s="1"/>
  <c r="V2179" i="5"/>
  <c r="E2179" i="5"/>
  <c r="X2179" i="5" s="1"/>
  <c r="V2180" i="5"/>
  <c r="E2180" i="5"/>
  <c r="X2180" i="5" s="1"/>
  <c r="V2181" i="5"/>
  <c r="E2181" i="5"/>
  <c r="X2181" i="5" s="1"/>
  <c r="V2182" i="5"/>
  <c r="E2182" i="5"/>
  <c r="X2182" i="5" s="1"/>
  <c r="V2183" i="5"/>
  <c r="E2183" i="5"/>
  <c r="X2183" i="5" s="1"/>
  <c r="V2184" i="5"/>
  <c r="E2184" i="5"/>
  <c r="X2184" i="5" s="1"/>
  <c r="V2185" i="5"/>
  <c r="E2185" i="5"/>
  <c r="X2185" i="5" s="1"/>
  <c r="V2186" i="5"/>
  <c r="E2186" i="5"/>
  <c r="X2186" i="5" s="1"/>
  <c r="V2187" i="5"/>
  <c r="E2187" i="5"/>
  <c r="X2187" i="5" s="1"/>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X2195" i="5" s="1"/>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X2203" i="5" s="1"/>
  <c r="V2204" i="5"/>
  <c r="E2204" i="5"/>
  <c r="X2204" i="5" s="1"/>
  <c r="V2205" i="5"/>
  <c r="E2205" i="5"/>
  <c r="X2205" i="5" s="1"/>
  <c r="V2206" i="5"/>
  <c r="E2206" i="5"/>
  <c r="X2206" i="5" s="1"/>
  <c r="V2207" i="5"/>
  <c r="E2207" i="5"/>
  <c r="X2207" i="5" s="1"/>
  <c r="V2208" i="5"/>
  <c r="E2208" i="5"/>
  <c r="X2208" i="5" s="1"/>
  <c r="V2209" i="5"/>
  <c r="E2209" i="5"/>
  <c r="X2209" i="5" s="1"/>
  <c r="V2210" i="5"/>
  <c r="E2210" i="5"/>
  <c r="X2210" i="5" s="1"/>
  <c r="V2211" i="5"/>
  <c r="E2211" i="5"/>
  <c r="X2211" i="5" s="1"/>
  <c r="V2212" i="5"/>
  <c r="E2212" i="5"/>
  <c r="X2212" i="5" s="1"/>
  <c r="V2213" i="5"/>
  <c r="E2213" i="5"/>
  <c r="X2213" i="5" s="1"/>
  <c r="V2214" i="5"/>
  <c r="E2214" i="5"/>
  <c r="X2214" i="5" s="1"/>
  <c r="V2215" i="5"/>
  <c r="E2215" i="5"/>
  <c r="X2215" i="5" s="1"/>
  <c r="V2216" i="5"/>
  <c r="E2216" i="5"/>
  <c r="X2216" i="5" s="1"/>
  <c r="V2217" i="5"/>
  <c r="E2217" i="5"/>
  <c r="X2217" i="5" s="1"/>
  <c r="V2218" i="5"/>
  <c r="E2218" i="5"/>
  <c r="X2218" i="5" s="1"/>
  <c r="V2219" i="5"/>
  <c r="E2219" i="5"/>
  <c r="X2219" i="5" s="1"/>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X2227" i="5" s="1"/>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X2235" i="5" s="1"/>
  <c r="V2236" i="5"/>
  <c r="E2236" i="5"/>
  <c r="X2236" i="5" s="1"/>
  <c r="V2237" i="5"/>
  <c r="E2237" i="5"/>
  <c r="X2237" i="5" s="1"/>
  <c r="V2238" i="5"/>
  <c r="E2238" i="5"/>
  <c r="X2238" i="5" s="1"/>
  <c r="V2239" i="5"/>
  <c r="E2239" i="5"/>
  <c r="X2239" i="5" s="1"/>
  <c r="V2240" i="5"/>
  <c r="E2240" i="5"/>
  <c r="X2240" i="5" s="1"/>
  <c r="V2241" i="5"/>
  <c r="E2241" i="5"/>
  <c r="X2241" i="5" s="1"/>
  <c r="V2242" i="5"/>
  <c r="E2242" i="5"/>
  <c r="X2242" i="5" s="1"/>
  <c r="V2243" i="5"/>
  <c r="E2243" i="5"/>
  <c r="X2243" i="5" s="1"/>
  <c r="V2244" i="5"/>
  <c r="E2244" i="5"/>
  <c r="X2244" i="5" s="1"/>
  <c r="V2245" i="5"/>
  <c r="E2245" i="5"/>
  <c r="X2245" i="5" s="1"/>
  <c r="V2246" i="5"/>
  <c r="E2246" i="5"/>
  <c r="X2246" i="5" s="1"/>
  <c r="V2247" i="5"/>
  <c r="E2247" i="5"/>
  <c r="X2247" i="5" s="1"/>
  <c r="V2248" i="5"/>
  <c r="E2248" i="5"/>
  <c r="X2248" i="5" s="1"/>
  <c r="V2249" i="5"/>
  <c r="E2249" i="5"/>
  <c r="X2249" i="5" s="1"/>
  <c r="V2250" i="5"/>
  <c r="E2250" i="5"/>
  <c r="X2250" i="5" s="1"/>
  <c r="V2251" i="5"/>
  <c r="E2251" i="5"/>
  <c r="X2251" i="5" s="1"/>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X2263" i="5" s="1"/>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X2271" i="5" s="1"/>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X2288" i="5" s="1"/>
  <c r="V2289" i="5"/>
  <c r="E2289" i="5"/>
  <c r="X2289" i="5" s="1"/>
  <c r="V2290" i="5"/>
  <c r="E2290" i="5"/>
  <c r="X2290" i="5" s="1"/>
  <c r="V2291" i="5"/>
  <c r="E2291" i="5"/>
  <c r="X2291" i="5" s="1"/>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X2299" i="5" s="1"/>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X2307" i="5" s="1"/>
  <c r="V2308" i="5"/>
  <c r="E2308" i="5"/>
  <c r="X2308" i="5" s="1"/>
  <c r="V2309" i="5"/>
  <c r="E2309" i="5"/>
  <c r="X2309" i="5" s="1"/>
  <c r="V2310" i="5"/>
  <c r="E2310" i="5"/>
  <c r="X2310" i="5" s="1"/>
  <c r="V2311" i="5"/>
  <c r="E2311" i="5"/>
  <c r="X2311" i="5" s="1"/>
  <c r="V2312" i="5"/>
  <c r="E2312" i="5"/>
  <c r="X2312" i="5" s="1"/>
  <c r="V2313" i="5"/>
  <c r="E2313" i="5"/>
  <c r="X2313" i="5" s="1"/>
  <c r="V2314" i="5"/>
  <c r="E2314" i="5"/>
  <c r="X2314" i="5" s="1"/>
  <c r="V2315" i="5"/>
  <c r="E2315" i="5"/>
  <c r="X2315" i="5" s="1"/>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X2335" i="5" s="1"/>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X2351" i="5" s="1"/>
  <c r="V2352" i="5"/>
  <c r="E2352" i="5"/>
  <c r="X2352" i="5" s="1"/>
  <c r="V2353" i="5"/>
  <c r="E2353" i="5"/>
  <c r="X2353" i="5" s="1"/>
  <c r="V2354" i="5"/>
  <c r="E2354" i="5"/>
  <c r="X2354" i="5" s="1"/>
  <c r="V2355" i="5"/>
  <c r="E2355" i="5"/>
  <c r="X2355" i="5" s="1"/>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X2363" i="5" s="1"/>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X2371" i="5" s="1"/>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X2415" i="5" s="1"/>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X2431" i="5" s="1"/>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X2459" i="5" s="1"/>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5" i="8"/>
  <c r="K5" i="8"/>
  <c r="B10" i="6"/>
  <c r="G10" i="6" s="1"/>
  <c r="H10" i="6" s="1"/>
  <c r="D10" i="6" s="1"/>
  <c r="B9" i="6"/>
  <c r="G9" i="6" s="1"/>
  <c r="H9" i="6" s="1"/>
  <c r="D9" i="6" s="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F20" i="6" s="1"/>
  <c r="B14" i="6"/>
  <c r="G14" i="6" s="1"/>
  <c r="H14" i="6" s="1"/>
  <c r="H13" i="6"/>
  <c r="B12" i="6"/>
  <c r="G12" i="6"/>
  <c r="H12" i="6" s="1"/>
  <c r="D12" i="6" s="1"/>
  <c r="B11" i="6"/>
  <c r="G11" i="6"/>
  <c r="H11" i="6" s="1"/>
  <c r="D11" i="6" s="1"/>
  <c r="B8" i="6"/>
  <c r="G8" i="6" s="1"/>
  <c r="H8" i="6" s="1"/>
  <c r="D8" i="6" s="1"/>
  <c r="B7" i="6"/>
  <c r="G7" i="6"/>
  <c r="H7" i="6" s="1"/>
  <c r="D7" i="6" s="1"/>
  <c r="B6" i="6"/>
  <c r="G6" i="6"/>
  <c r="B5" i="6"/>
  <c r="F6" i="6" s="1"/>
  <c r="H6" i="6" s="1"/>
  <c r="D6" i="6" s="1"/>
  <c r="B4" i="6"/>
  <c r="G4" i="6" s="1"/>
  <c r="H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R205" i="5"/>
  <c r="I202" i="5"/>
  <c r="J187" i="5"/>
  <c r="I186" i="5"/>
  <c r="R185" i="5"/>
  <c r="H179" i="5"/>
  <c r="I174" i="5"/>
  <c r="I171" i="5"/>
  <c r="I170" i="5"/>
  <c r="J167" i="5"/>
  <c r="H166" i="5"/>
  <c r="I162" i="5"/>
  <c r="I158" i="5"/>
  <c r="R157" i="5"/>
  <c r="I154" i="5"/>
  <c r="R153" i="5"/>
  <c r="F145" i="5"/>
  <c r="I142" i="5"/>
  <c r="R141" i="5"/>
  <c r="I138" i="5"/>
  <c r="R137" i="5"/>
  <c r="I134" i="5"/>
  <c r="I130" i="5"/>
  <c r="I122" i="5"/>
  <c r="R121" i="5"/>
  <c r="J111" i="5"/>
  <c r="I110" i="5"/>
  <c r="R98" i="5"/>
  <c r="R96" i="5"/>
  <c r="R92" i="5"/>
  <c r="H90" i="5"/>
  <c r="R88" i="5"/>
  <c r="H86" i="5"/>
  <c r="R85" i="5"/>
  <c r="R84" i="5"/>
  <c r="R82" i="5"/>
  <c r="R81" i="5"/>
  <c r="R80" i="5"/>
  <c r="R78" i="5"/>
  <c r="R76" i="5"/>
  <c r="R72" i="5"/>
  <c r="H70" i="5"/>
  <c r="R69" i="5"/>
  <c r="R68" i="5"/>
  <c r="R66" i="5"/>
  <c r="R65" i="5"/>
  <c r="R64" i="5"/>
  <c r="R62" i="5"/>
  <c r="R60" i="5"/>
  <c r="H59" i="5"/>
  <c r="R56" i="5"/>
  <c r="H55" i="5"/>
  <c r="H54" i="5"/>
  <c r="R53" i="5"/>
  <c r="R52"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1"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AB255"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R376" i="5"/>
  <c r="F376" i="5"/>
  <c r="R301" i="5"/>
  <c r="F301" i="5"/>
  <c r="F594" i="5"/>
  <c r="S1305" i="5"/>
  <c r="AB1743" i="5"/>
  <c r="S1743" i="5"/>
  <c r="AB1802" i="5"/>
  <c r="F1909" i="5"/>
  <c r="R1909" i="5"/>
  <c r="H1909" i="5"/>
  <c r="R2458" i="5"/>
  <c r="I2458"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74"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R97" i="5"/>
  <c r="H79" i="5"/>
  <c r="F79" i="5"/>
  <c r="I79"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I59" i="5"/>
  <c r="I126" i="5"/>
  <c r="H126" i="5"/>
  <c r="H147" i="5"/>
  <c r="I147" i="5"/>
  <c r="F147" i="5"/>
  <c r="R237" i="5"/>
  <c r="F237" i="5"/>
  <c r="J262" i="5"/>
  <c r="AB262" i="5"/>
  <c r="AB298" i="5"/>
  <c r="F451" i="5"/>
  <c r="R453" i="5"/>
  <c r="J453" i="5"/>
  <c r="H453" i="5"/>
  <c r="F453" i="5"/>
  <c r="H107" i="5"/>
  <c r="I107" i="5"/>
  <c r="R125" i="5"/>
  <c r="AB1447" i="5"/>
  <c r="S1447"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R195" i="5"/>
  <c r="I195" i="5"/>
  <c r="J195" i="5"/>
  <c r="H67" i="5"/>
  <c r="R67" i="5"/>
  <c r="J67" i="5"/>
  <c r="I67" i="5"/>
  <c r="F67" i="5"/>
  <c r="H139" i="5"/>
  <c r="R139" i="5"/>
  <c r="J139" i="5"/>
  <c r="I139" i="5"/>
  <c r="F139" i="5"/>
  <c r="F193" i="5"/>
  <c r="H227" i="5"/>
  <c r="R227" i="5"/>
  <c r="F227" i="5"/>
  <c r="J227" i="5"/>
  <c r="I227"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83" i="5"/>
  <c r="R83" i="5"/>
  <c r="J83" i="5"/>
  <c r="I83" i="5"/>
  <c r="F83" i="5"/>
  <c r="R77" i="5"/>
  <c r="I77" i="5"/>
  <c r="R89" i="5"/>
  <c r="I89" i="5"/>
  <c r="F129" i="5"/>
  <c r="H199" i="5"/>
  <c r="R199" i="5"/>
  <c r="J199" i="5"/>
  <c r="I199" i="5"/>
  <c r="F199" i="5"/>
  <c r="H131" i="5"/>
  <c r="F131" i="5"/>
  <c r="I131" i="5"/>
  <c r="R131" i="5"/>
  <c r="J131" i="5"/>
  <c r="R57" i="5"/>
  <c r="I57" i="5"/>
  <c r="F105" i="5"/>
  <c r="R105" i="5"/>
  <c r="H119" i="5"/>
  <c r="F119" i="5"/>
  <c r="I119" i="5"/>
  <c r="R119" i="5"/>
  <c r="J119" i="5"/>
  <c r="R197" i="5"/>
  <c r="F197" i="5"/>
  <c r="H223" i="5"/>
  <c r="R223" i="5"/>
  <c r="J223" i="5"/>
  <c r="F223" i="5"/>
  <c r="I223" i="5"/>
  <c r="R229" i="5"/>
  <c r="F229" i="5"/>
  <c r="R337" i="5"/>
  <c r="J337" i="5"/>
  <c r="H337" i="5"/>
  <c r="F337" i="5"/>
  <c r="F113" i="5"/>
  <c r="R113" i="5"/>
  <c r="H155" i="5"/>
  <c r="R155" i="5"/>
  <c r="J155" i="5"/>
  <c r="I155" i="5"/>
  <c r="F155" i="5"/>
  <c r="H203" i="5"/>
  <c r="R203" i="5"/>
  <c r="J203" i="5"/>
  <c r="I203" i="5"/>
  <c r="F203" i="5"/>
  <c r="R249" i="5"/>
  <c r="F24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H62"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F55" i="5"/>
  <c r="R63" i="5"/>
  <c r="H66" i="5"/>
  <c r="R79" i="5"/>
  <c r="H82" i="5"/>
  <c r="R95" i="5"/>
  <c r="H98" i="5"/>
  <c r="AB108" i="5"/>
  <c r="AB124" i="5"/>
  <c r="AB128" i="5"/>
  <c r="AB146" i="5"/>
  <c r="R147" i="5"/>
  <c r="AB172" i="5"/>
  <c r="F179" i="5"/>
  <c r="AB188" i="5"/>
  <c r="AB192" i="5"/>
  <c r="AB206" i="5"/>
  <c r="AB214" i="5"/>
  <c r="AB226" i="5"/>
  <c r="J261" i="5"/>
  <c r="F263"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I429" i="5"/>
  <c r="R429" i="5"/>
  <c r="J429" i="5"/>
  <c r="H429" i="5"/>
  <c r="R436" i="5"/>
  <c r="I436" i="5"/>
  <c r="H436" i="5"/>
  <c r="I440" i="5"/>
  <c r="H440" i="5"/>
  <c r="F440" i="5"/>
  <c r="R456" i="5"/>
  <c r="I456" i="5"/>
  <c r="H456" i="5"/>
  <c r="R760" i="5"/>
  <c r="I760" i="5"/>
  <c r="F760" i="5"/>
  <c r="R317" i="5"/>
  <c r="J317" i="5"/>
  <c r="H317" i="5"/>
  <c r="I66" i="5"/>
  <c r="I82" i="5"/>
  <c r="I55" i="5"/>
  <c r="F59" i="5"/>
  <c r="I65" i="5"/>
  <c r="F75" i="5"/>
  <c r="I81" i="5"/>
  <c r="I97" i="5"/>
  <c r="F101" i="5"/>
  <c r="F107"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AB752" i="5"/>
  <c r="R752" i="5"/>
  <c r="AB849" i="5"/>
  <c r="S849" i="5"/>
  <c r="H1006" i="5"/>
  <c r="F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AB645" i="5"/>
  <c r="J652" i="5"/>
  <c r="AB655" i="5"/>
  <c r="I668" i="5"/>
  <c r="S679" i="5"/>
  <c r="J744" i="5"/>
  <c r="AB746" i="5"/>
  <c r="H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H824" i="5"/>
  <c r="S828" i="5"/>
  <c r="AB828" i="5"/>
  <c r="F835" i="5"/>
  <c r="AB852" i="5"/>
  <c r="I852" i="5"/>
  <c r="H865" i="5"/>
  <c r="F865" i="5"/>
  <c r="S868" i="5"/>
  <c r="AB885" i="5"/>
  <c r="S930" i="5"/>
  <c r="J934" i="5"/>
  <c r="S943" i="5"/>
  <c r="S951" i="5"/>
  <c r="S958" i="5"/>
  <c r="F978" i="5"/>
  <c r="H978" i="5"/>
  <c r="F990" i="5"/>
  <c r="R1009" i="5"/>
  <c r="F1009" i="5"/>
  <c r="S1027" i="5"/>
  <c r="H1034" i="5"/>
  <c r="F1034" i="5"/>
  <c r="H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J812" i="5"/>
  <c r="F830" i="5"/>
  <c r="F832" i="5"/>
  <c r="AB834" i="5"/>
  <c r="S834" i="5"/>
  <c r="AB846" i="5"/>
  <c r="F862" i="5"/>
  <c r="AB866" i="5"/>
  <c r="S872" i="5"/>
  <c r="R881" i="5"/>
  <c r="F881" i="5"/>
  <c r="AB883" i="5"/>
  <c r="S902" i="5"/>
  <c r="F910" i="5"/>
  <c r="J917" i="5"/>
  <c r="J995" i="5"/>
  <c r="H995" i="5"/>
  <c r="F995" i="5"/>
  <c r="J999" i="5"/>
  <c r="H999" i="5"/>
  <c r="F999" i="5"/>
  <c r="AB1002" i="5"/>
  <c r="S1002" i="5"/>
  <c r="S1100" i="5"/>
  <c r="S1169" i="5"/>
  <c r="AB1169" i="5"/>
  <c r="AB606" i="5"/>
  <c r="J616" i="5"/>
  <c r="F630" i="5"/>
  <c r="F652" i="5"/>
  <c r="F668" i="5"/>
  <c r="AB670"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115" i="5"/>
  <c r="F146" i="5"/>
  <c r="R146" i="5"/>
  <c r="J146" i="5"/>
  <c r="J149" i="5"/>
  <c r="I149" i="5"/>
  <c r="H149" i="5"/>
  <c r="AB179" i="5"/>
  <c r="AB201" i="5"/>
  <c r="H234" i="5"/>
  <c r="F234" i="5"/>
  <c r="R234" i="5"/>
  <c r="J234" i="5"/>
  <c r="I234" i="5"/>
  <c r="H254" i="5"/>
  <c r="F254" i="5"/>
  <c r="R254" i="5"/>
  <c r="J254" i="5"/>
  <c r="I254" i="5"/>
  <c r="H286" i="5"/>
  <c r="F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R270" i="5"/>
  <c r="J270" i="5"/>
  <c r="I270" i="5"/>
  <c r="R311" i="5"/>
  <c r="H311" i="5"/>
  <c r="I311" i="5"/>
  <c r="F311" i="5"/>
  <c r="J311"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AB181" i="5"/>
  <c r="H186" i="5"/>
  <c r="F190" i="5"/>
  <c r="R190" i="5"/>
  <c r="J190" i="5"/>
  <c r="AB191" i="5"/>
  <c r="J193" i="5"/>
  <c r="I193" i="5"/>
  <c r="H193" i="5"/>
  <c r="AB200" i="5"/>
  <c r="F218" i="5"/>
  <c r="R218" i="5"/>
  <c r="J218" i="5"/>
  <c r="I218" i="5"/>
  <c r="AB220" i="5"/>
  <c r="H238" i="5"/>
  <c r="F238" i="5"/>
  <c r="R238" i="5"/>
  <c r="J238" i="5"/>
  <c r="I238" i="5"/>
  <c r="AB244" i="5"/>
  <c r="AB260" i="5"/>
  <c r="AB276" i="5"/>
  <c r="AB292"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R258" i="5"/>
  <c r="J258" i="5"/>
  <c r="I258" i="5"/>
  <c r="H274" i="5"/>
  <c r="F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H114" i="5"/>
  <c r="F118" i="5"/>
  <c r="R118" i="5"/>
  <c r="J118"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R222" i="5"/>
  <c r="J222" i="5"/>
  <c r="I222" i="5"/>
  <c r="AB224" i="5"/>
  <c r="H246" i="5"/>
  <c r="F246" i="5"/>
  <c r="R246" i="5"/>
  <c r="J246" i="5"/>
  <c r="I246" i="5"/>
  <c r="H278" i="5"/>
  <c r="F278" i="5"/>
  <c r="R278" i="5"/>
  <c r="J278" i="5"/>
  <c r="I278" i="5"/>
  <c r="H294" i="5"/>
  <c r="F294" i="5"/>
  <c r="R294" i="5"/>
  <c r="J294" i="5"/>
  <c r="I294" i="5"/>
  <c r="R307" i="5"/>
  <c r="H307" i="5"/>
  <c r="J307" i="5"/>
  <c r="I307" i="5"/>
  <c r="F307" i="5"/>
  <c r="AB408" i="5"/>
  <c r="AB109" i="5"/>
  <c r="J121" i="5"/>
  <c r="I121" i="5"/>
  <c r="H121" i="5"/>
  <c r="AB141" i="5"/>
  <c r="H146" i="5"/>
  <c r="F150" i="5"/>
  <c r="R150" i="5"/>
  <c r="J150"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R266" i="5"/>
  <c r="J266" i="5"/>
  <c r="I266" i="5"/>
  <c r="H282" i="5"/>
  <c r="F282" i="5"/>
  <c r="R282" i="5"/>
  <c r="J282" i="5"/>
  <c r="I282" i="5"/>
  <c r="H298" i="5"/>
  <c r="F298" i="5"/>
  <c r="R298" i="5"/>
  <c r="J298" i="5"/>
  <c r="I298" i="5"/>
  <c r="R327" i="5"/>
  <c r="H327" i="5"/>
  <c r="I327" i="5"/>
  <c r="F327" i="5"/>
  <c r="J327" i="5"/>
  <c r="J352" i="5"/>
  <c r="R352" i="5"/>
  <c r="I352" i="5"/>
  <c r="H352" i="5"/>
  <c r="F352" i="5"/>
  <c r="AB361" i="5"/>
  <c r="I470" i="5"/>
  <c r="H470" i="5"/>
  <c r="F470" i="5"/>
  <c r="R470" i="5"/>
  <c r="J470" i="5"/>
  <c r="I494" i="5"/>
  <c r="H494" i="5"/>
  <c r="R494" i="5"/>
  <c r="J494" i="5"/>
  <c r="F494"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H698" i="5"/>
  <c r="R698" i="5"/>
  <c r="J698" i="5"/>
  <c r="I698" i="5"/>
  <c r="F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R850" i="5"/>
  <c r="J850" i="5"/>
  <c r="F850" i="5"/>
  <c r="I548" i="5"/>
  <c r="I552" i="5"/>
  <c r="I560" i="5"/>
  <c r="I564" i="5"/>
  <c r="I568" i="5"/>
  <c r="I572" i="5"/>
  <c r="I584" i="5"/>
  <c r="I600" i="5"/>
  <c r="I604" i="5"/>
  <c r="I612" i="5"/>
  <c r="I616" i="5"/>
  <c r="I620" i="5"/>
  <c r="I624" i="5"/>
  <c r="I628" i="5"/>
  <c r="I63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AB719" i="5"/>
  <c r="S723" i="5"/>
  <c r="R725" i="5"/>
  <c r="H727" i="5"/>
  <c r="J731" i="5"/>
  <c r="I731" i="5"/>
  <c r="F731" i="5"/>
  <c r="H734" i="5"/>
  <c r="R734" i="5"/>
  <c r="AB735" i="5"/>
  <c r="R736" i="5"/>
  <c r="H736" i="5"/>
  <c r="S739" i="5"/>
  <c r="H743"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R806" i="5"/>
  <c r="J806" i="5"/>
  <c r="I806" i="5"/>
  <c r="H806" i="5"/>
  <c r="F806" i="5"/>
  <c r="I842" i="5"/>
  <c r="H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J1029" i="5"/>
  <c r="I1029" i="5"/>
  <c r="H1029" i="5"/>
  <c r="R1029" i="5"/>
  <c r="F1029" i="5"/>
  <c r="R1042" i="5"/>
  <c r="J1042" i="5"/>
  <c r="I1042" i="5"/>
  <c r="H1042" i="5"/>
  <c r="F1042" i="5"/>
  <c r="R1058" i="5"/>
  <c r="J1058" i="5"/>
  <c r="I1058" i="5"/>
  <c r="H1058" i="5"/>
  <c r="F1058" i="5"/>
  <c r="R1090" i="5"/>
  <c r="J1090" i="5"/>
  <c r="I1090" i="5"/>
  <c r="H1090" i="5"/>
  <c r="F1090" i="5"/>
  <c r="R1106" i="5"/>
  <c r="J1106" i="5"/>
  <c r="I1106" i="5"/>
  <c r="H1106" i="5"/>
  <c r="F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AB1178" i="5"/>
  <c r="F1210" i="5"/>
  <c r="AB1210" i="5"/>
  <c r="I1241" i="5"/>
  <c r="F1242" i="5"/>
  <c r="AB1242" i="5"/>
  <c r="I1357" i="5"/>
  <c r="H1357" i="5"/>
  <c r="F1357" i="5"/>
  <c r="I1367" i="5"/>
  <c r="H1367" i="5"/>
  <c r="R1367" i="5"/>
  <c r="J1367" i="5"/>
  <c r="S1393" i="5"/>
  <c r="AB1399" i="5"/>
  <c r="S1399" i="5"/>
  <c r="H1408" i="5"/>
  <c r="F1408" i="5"/>
  <c r="AB1414" i="5"/>
  <c r="H1416" i="5"/>
  <c r="F1416" i="5"/>
  <c r="R1416" i="5"/>
  <c r="J1416" i="5"/>
  <c r="I1416" i="5"/>
  <c r="I1418" i="5"/>
  <c r="J1418" i="5"/>
  <c r="H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R1766" i="5"/>
  <c r="I1766" i="5"/>
  <c r="J1766" i="5"/>
  <c r="H1766" i="5"/>
  <c r="AB1403" i="5"/>
  <c r="AB1411" i="5"/>
  <c r="AB1419" i="5"/>
  <c r="J1423" i="5"/>
  <c r="AB1427"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R1778" i="5"/>
  <c r="J1778" i="5"/>
  <c r="I1778" i="5"/>
  <c r="F1782" i="5"/>
  <c r="R1782" i="5"/>
  <c r="J1782" i="5"/>
  <c r="I1782" i="5"/>
  <c r="F1790" i="5"/>
  <c r="R1790" i="5"/>
  <c r="J1790" i="5"/>
  <c r="I1790" i="5"/>
  <c r="F1794" i="5"/>
  <c r="R1794" i="5"/>
  <c r="J1794" i="5"/>
  <c r="I1794" i="5"/>
  <c r="F1798" i="5"/>
  <c r="R1798" i="5"/>
  <c r="J1798" i="5"/>
  <c r="I1798" i="5"/>
  <c r="F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S1892" i="5"/>
  <c r="I1894" i="5"/>
  <c r="F1894" i="5"/>
  <c r="S1900" i="5"/>
  <c r="I1902" i="5"/>
  <c r="F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AB1874" i="5"/>
  <c r="R1878" i="5"/>
  <c r="AB1882" i="5"/>
  <c r="H1884" i="5"/>
  <c r="R1886" i="5"/>
  <c r="AB1890" i="5"/>
  <c r="H1892" i="5"/>
  <c r="R1894"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S2166" i="5"/>
  <c r="AB2171" i="5"/>
  <c r="AB2176" i="5"/>
  <c r="AB2179" i="5"/>
  <c r="H2186" i="5"/>
  <c r="F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R2322" i="5"/>
  <c r="F2322" i="5"/>
  <c r="J2322" i="5"/>
  <c r="I2322" i="5"/>
  <c r="H2322" i="5"/>
  <c r="R2349" i="5"/>
  <c r="J2349" i="5"/>
  <c r="I2349" i="5"/>
  <c r="H2349" i="5"/>
  <c r="F2349" i="5"/>
  <c r="F2194" i="5"/>
  <c r="R2194" i="5"/>
  <c r="F2199" i="5"/>
  <c r="F2202" i="5"/>
  <c r="R2202" i="5"/>
  <c r="F2207" i="5"/>
  <c r="F2210" i="5"/>
  <c r="R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R2306" i="5"/>
  <c r="I2306" i="5"/>
  <c r="S2319" i="5"/>
  <c r="AB2348" i="5"/>
  <c r="F2360" i="5"/>
  <c r="R2360" i="5"/>
  <c r="J2360" i="5"/>
  <c r="I2360" i="5"/>
  <c r="H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F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K68" i="6" s="1"/>
  <c r="AB2443" i="5"/>
  <c r="S2443" i="5"/>
  <c r="S2450" i="5"/>
  <c r="S2452" i="5"/>
  <c r="J2461" i="5"/>
  <c r="J2469" i="5"/>
  <c r="S2495" i="5"/>
  <c r="S2499" i="5"/>
  <c r="S2503" i="5"/>
  <c r="G15" i="6"/>
  <c r="H15" i="6" s="1"/>
  <c r="B20" i="6"/>
  <c r="F25" i="6" s="1"/>
  <c r="AB2447" i="5"/>
  <c r="S2447" i="5"/>
  <c r="F2458" i="5"/>
  <c r="AB2458" i="5"/>
  <c r="F2466" i="5"/>
  <c r="AB2466" i="5"/>
  <c r="F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31" i="6" s="1"/>
  <c r="G31" i="6" s="1"/>
  <c r="B51" i="6"/>
  <c r="G51" i="6" s="1"/>
  <c r="G16" i="6"/>
  <c r="H16" i="6"/>
  <c r="B19" i="6"/>
  <c r="A38" i="2"/>
  <c r="J4" i="5"/>
  <c r="B41" i="4"/>
  <c r="B65" i="4" s="1"/>
  <c r="A47" i="6" s="1"/>
  <c r="A55" i="2"/>
  <c r="A73" i="2"/>
  <c r="B9" i="3"/>
  <c r="A3" i="2"/>
  <c r="A20" i="2"/>
  <c r="B17" i="3"/>
  <c r="B29" i="4"/>
  <c r="B35" i="4" s="1"/>
  <c r="A22" i="6" s="1"/>
  <c r="B25" i="3"/>
  <c r="C20" i="3"/>
  <c r="A75" i="2"/>
  <c r="C25" i="3"/>
  <c r="N4" i="5"/>
  <c r="A43" i="2"/>
  <c r="C3" i="3"/>
  <c r="C19" i="3"/>
  <c r="P4" i="5"/>
  <c r="A45" i="2"/>
  <c r="C4" i="3"/>
  <c r="B26" i="4"/>
  <c r="B32" i="4" s="1"/>
  <c r="A19" i="6" s="1"/>
  <c r="A12" i="2"/>
  <c r="A29" i="2"/>
  <c r="A46" i="2"/>
  <c r="A63" i="2"/>
  <c r="B5" i="3"/>
  <c r="B13" i="3"/>
  <c r="B21" i="3"/>
  <c r="B29" i="3"/>
  <c r="B9" i="4"/>
  <c r="A5" i="6" s="1"/>
  <c r="B39" i="4"/>
  <c r="B69" i="4" s="1"/>
  <c r="A50"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74"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B33" i="4" s="1"/>
  <c r="A20"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8" i="4" s="1"/>
  <c r="A4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60" i="1"/>
  <c r="F4" i="8"/>
  <c r="H4" i="8"/>
  <c r="I4" i="8"/>
  <c r="C4" i="8"/>
  <c r="S94" i="5"/>
  <c r="S150" i="5"/>
  <c r="S491" i="5"/>
  <c r="S511" i="5"/>
  <c r="S147" i="5"/>
  <c r="S193" i="5"/>
  <c r="S203" i="5"/>
  <c r="S85" i="5"/>
  <c r="S167" i="5"/>
  <c r="S247" i="5"/>
  <c r="S344" i="5"/>
  <c r="S397" i="5"/>
  <c r="S401" i="5"/>
  <c r="S409" i="5"/>
  <c r="S372" i="5"/>
  <c r="S437" i="5"/>
  <c r="S428" i="5"/>
  <c r="S452" i="5"/>
  <c r="S548" i="5"/>
  <c r="S377" i="5"/>
  <c r="S349" i="5"/>
  <c r="S539" i="5"/>
  <c r="S169" i="5"/>
  <c r="S53" i="5"/>
  <c r="S61" i="5"/>
  <c r="S123" i="5"/>
  <c r="S177" i="5"/>
  <c r="S361" i="5"/>
  <c r="S77" i="5"/>
  <c r="S97" i="5"/>
  <c r="S219" i="5"/>
  <c r="S295" i="5"/>
  <c r="S417" i="5"/>
  <c r="S432" i="5"/>
  <c r="S560" i="5"/>
  <c r="S510" i="5"/>
  <c r="S106" i="5"/>
  <c r="S341" i="5"/>
  <c r="S55" i="5"/>
  <c r="S83" i="5"/>
  <c r="S95" i="5"/>
  <c r="S161" i="5"/>
  <c r="S171" i="5"/>
  <c r="S113" i="5"/>
  <c r="S145" i="5"/>
  <c r="S135" i="5"/>
  <c r="S267" i="5"/>
  <c r="S275" i="5"/>
  <c r="S388" i="5"/>
  <c r="S429" i="5"/>
  <c r="S449" i="5"/>
  <c r="S457" i="5"/>
  <c r="S436" i="5"/>
  <c r="S190" i="5"/>
  <c r="S229" i="5"/>
  <c r="S237" i="5"/>
  <c r="S225" i="5"/>
  <c r="S179" i="5"/>
  <c r="S105" i="5"/>
  <c r="S137" i="5"/>
  <c r="S159" i="5"/>
  <c r="S75" i="5"/>
  <c r="S119" i="5"/>
  <c r="S183" i="5"/>
  <c r="S131" i="5"/>
  <c r="S195" i="5"/>
  <c r="S65" i="5"/>
  <c r="S223" i="5"/>
  <c r="S259" i="5"/>
  <c r="S416" i="5"/>
  <c r="S441" i="5"/>
  <c r="S572" i="5"/>
  <c r="S440" i="5"/>
  <c r="S568" i="5"/>
  <c r="S468" i="5"/>
  <c r="S257" i="5"/>
  <c r="S543" i="5"/>
  <c r="S127" i="5"/>
  <c r="S129" i="5"/>
  <c r="S408" i="5"/>
  <c r="S111" i="5"/>
  <c r="S197" i="5"/>
  <c r="S187" i="5"/>
  <c r="S199" i="5"/>
  <c r="S352" i="5"/>
  <c r="S299" i="5"/>
  <c r="S389" i="5"/>
  <c r="S302" i="5"/>
  <c r="S404" i="5"/>
  <c r="S421" i="5"/>
  <c r="S464" i="5"/>
  <c r="S552" i="5"/>
  <c r="S586" i="5"/>
  <c r="S269" i="5"/>
  <c r="S479" i="5"/>
  <c r="S67" i="5"/>
  <c r="S143" i="5"/>
  <c r="S175" i="5"/>
  <c r="S57" i="5"/>
  <c r="S69" i="5"/>
  <c r="S89" i="5"/>
  <c r="S155" i="5"/>
  <c r="S157" i="5"/>
  <c r="S364" i="5"/>
  <c r="S304" i="5"/>
  <c r="S392" i="5"/>
  <c r="S348" i="5"/>
  <c r="S433" i="5"/>
  <c r="S444" i="5"/>
  <c r="S584" i="5"/>
  <c r="S59" i="5"/>
  <c r="S99" i="5"/>
  <c r="S81" i="5"/>
  <c r="S235" i="5"/>
  <c r="S271" i="5"/>
  <c r="S291" i="5"/>
  <c r="S396" i="5"/>
  <c r="S400" i="5"/>
  <c r="S405" i="5"/>
  <c r="S413" i="5"/>
  <c r="S453" i="5"/>
  <c r="S420" i="5"/>
  <c r="S448" i="5"/>
  <c r="S210" i="5"/>
  <c r="S73" i="5"/>
  <c r="S93" i="5"/>
  <c r="S125" i="5"/>
  <c r="S385" i="5"/>
  <c r="S227" i="5"/>
  <c r="S255" i="5"/>
  <c r="S263" i="5"/>
  <c r="S283" i="5"/>
  <c r="S393" i="5"/>
  <c r="S380" i="5"/>
  <c r="S425" i="5"/>
  <c r="S445" i="5"/>
  <c r="S424" i="5"/>
  <c r="S470" i="5"/>
  <c r="S461" i="5"/>
  <c r="S494" i="5"/>
  <c r="R2165" i="5"/>
  <c r="I1967" i="5"/>
  <c r="J2069" i="5"/>
  <c r="I2069" i="5"/>
  <c r="J1967" i="5"/>
  <c r="I987" i="5"/>
  <c r="H650" i="5"/>
  <c r="R2044" i="5"/>
  <c r="R1967" i="5"/>
  <c r="F290" i="5"/>
  <c r="H987" i="5"/>
  <c r="H1959" i="5"/>
  <c r="R987" i="5"/>
  <c r="R2069" i="5"/>
  <c r="I1959" i="5"/>
  <c r="X1272" i="5"/>
  <c r="H2069" i="5"/>
  <c r="J1959" i="5"/>
  <c r="R1959" i="5"/>
  <c r="I678" i="5"/>
  <c r="H678" i="5"/>
  <c r="J987" i="5"/>
  <c r="S606" i="5"/>
  <c r="S610" i="5"/>
  <c r="S598" i="5"/>
  <c r="X360" i="5"/>
  <c r="S532" i="5"/>
  <c r="S356" i="5"/>
  <c r="X234" i="5"/>
  <c r="S343" i="5"/>
  <c r="X78" i="5"/>
  <c r="S315" i="5"/>
  <c r="S357" i="5"/>
  <c r="S383" i="5"/>
  <c r="B32" i="6"/>
  <c r="J1919" i="5"/>
  <c r="R983" i="5"/>
  <c r="R872" i="5"/>
  <c r="I851" i="5"/>
  <c r="F1735" i="5"/>
  <c r="I1859" i="5"/>
  <c r="F1577" i="5"/>
  <c r="H1339" i="5"/>
  <c r="I1224"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F1385" i="5"/>
  <c r="F982" i="5"/>
  <c r="J672" i="5"/>
  <c r="J1051" i="5"/>
  <c r="H2173" i="5"/>
  <c r="J1684" i="5"/>
  <c r="I1385" i="5"/>
  <c r="I1051" i="5"/>
  <c r="I1320" i="5"/>
  <c r="I1133" i="5"/>
  <c r="H982" i="5"/>
  <c r="I650" i="5"/>
  <c r="R1039" i="5"/>
  <c r="I1015" i="5"/>
  <c r="J1320" i="5"/>
  <c r="J1133" i="5"/>
  <c r="I982" i="5"/>
  <c r="J2173" i="5"/>
  <c r="R1320" i="5"/>
  <c r="J982" i="5"/>
  <c r="H2116" i="5"/>
  <c r="R1754" i="5"/>
  <c r="J1593" i="5"/>
  <c r="H1593" i="5"/>
  <c r="H1385" i="5"/>
  <c r="I672" i="5"/>
  <c r="J215" i="5"/>
  <c r="F2301" i="5"/>
  <c r="R1593" i="5"/>
  <c r="J1385" i="5"/>
  <c r="J189" i="5"/>
  <c r="R2301" i="5"/>
  <c r="R1051" i="5"/>
  <c r="R1015" i="5"/>
  <c r="I1039" i="5"/>
  <c r="F1320" i="5"/>
  <c r="R852" i="5"/>
  <c r="F1947" i="5"/>
  <c r="H1947" i="5"/>
  <c r="I1381" i="5"/>
  <c r="J463" i="5"/>
  <c r="I1947" i="5"/>
  <c r="R1665"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J403" i="5"/>
  <c r="J1233" i="5"/>
  <c r="F717" i="5"/>
  <c r="R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R1644" i="5"/>
  <c r="R1253" i="5"/>
  <c r="H1253" i="5"/>
  <c r="H1233" i="5"/>
  <c r="I596" i="5"/>
  <c r="R447" i="5"/>
  <c r="F2092" i="5"/>
  <c r="R1859" i="5"/>
  <c r="H415" i="5"/>
  <c r="H395" i="5"/>
  <c r="F1859" i="5"/>
  <c r="R1086" i="5"/>
  <c r="I836" i="5"/>
  <c r="H596" i="5"/>
  <c r="R415" i="5"/>
  <c r="J447" i="5"/>
  <c r="J395" i="5"/>
  <c r="F2480"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J1145" i="5"/>
  <c r="H883" i="5"/>
  <c r="H447" i="5"/>
  <c r="I808" i="5"/>
  <c r="F175" i="5"/>
  <c r="H1900" i="5"/>
  <c r="I1919" i="5"/>
  <c r="R1716" i="5"/>
  <c r="H1684" i="5"/>
  <c r="R1285" i="5"/>
  <c r="F1308" i="5"/>
  <c r="F883" i="5"/>
  <c r="I1403" i="5"/>
  <c r="H1919" i="5"/>
  <c r="I1684" i="5"/>
  <c r="I1123" i="5"/>
  <c r="I1067" i="5"/>
  <c r="I883" i="5"/>
  <c r="F314" i="5"/>
  <c r="R883" i="5"/>
  <c r="F1900" i="5"/>
  <c r="R1919" i="5"/>
  <c r="R1725" i="5"/>
  <c r="R1684" i="5"/>
  <c r="J1308" i="5"/>
  <c r="J2181" i="5"/>
  <c r="H2164" i="5"/>
  <c r="R2184" i="5"/>
  <c r="J1668" i="5"/>
  <c r="R1660" i="5"/>
  <c r="H1652" i="5"/>
  <c r="I1644" i="5"/>
  <c r="H942" i="5"/>
  <c r="I720" i="5"/>
  <c r="R2181" i="5"/>
  <c r="I2164" i="5"/>
  <c r="R1668" i="5"/>
  <c r="F1708" i="5"/>
  <c r="I1652" i="5"/>
  <c r="J1644"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87" i="5"/>
  <c r="I2417" i="5"/>
  <c r="H1842" i="5"/>
  <c r="R1855" i="5"/>
  <c r="H1317" i="5"/>
  <c r="I979" i="5"/>
  <c r="F888" i="5"/>
  <c r="R730" i="5"/>
  <c r="F524" i="5"/>
  <c r="F1140" i="5"/>
  <c r="J580" i="5"/>
  <c r="I1842" i="5"/>
  <c r="R1811" i="5"/>
  <c r="F1471" i="5"/>
  <c r="R1317" i="5"/>
  <c r="I1086" i="5"/>
  <c r="I869" i="5"/>
  <c r="H730" i="5"/>
  <c r="H592" i="5"/>
  <c r="R411" i="5"/>
  <c r="H439" i="5"/>
  <c r="H411" i="5"/>
  <c r="I277" i="5"/>
  <c r="I730" i="5"/>
  <c r="F87" i="5"/>
  <c r="R87" i="5"/>
  <c r="J1842" i="5"/>
  <c r="H1696" i="5"/>
  <c r="J1086" i="5"/>
  <c r="I524" i="5"/>
  <c r="R439" i="5"/>
  <c r="I293" i="5"/>
  <c r="J87" i="5"/>
  <c r="B30" i="6"/>
  <c r="G30" i="6" s="1"/>
  <c r="B41" i="6"/>
  <c r="G41" i="6" s="1"/>
  <c r="J306" i="5"/>
  <c r="J2417" i="5"/>
  <c r="J2160" i="5"/>
  <c r="F1876" i="5"/>
  <c r="R1770" i="5"/>
  <c r="R1700" i="5"/>
  <c r="I1696" i="5"/>
  <c r="I1672" i="5"/>
  <c r="F1126" i="5"/>
  <c r="F875" i="5"/>
  <c r="R888" i="5"/>
  <c r="F783" i="5"/>
  <c r="R757" i="5"/>
  <c r="I588" i="5"/>
  <c r="R431" i="5"/>
  <c r="J435" i="5"/>
  <c r="F102" i="5"/>
  <c r="H2012" i="5"/>
  <c r="F640" i="5"/>
  <c r="J207" i="5"/>
  <c r="F2197" i="5"/>
  <c r="R2417" i="5"/>
  <c r="H2409" i="5"/>
  <c r="H2011" i="5"/>
  <c r="J1876"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I1003" i="5"/>
  <c r="H1352" i="5"/>
  <c r="R974" i="5"/>
  <c r="I1074" i="5"/>
  <c r="I875" i="5"/>
  <c r="J783" i="5"/>
  <c r="J749" i="5"/>
  <c r="R334" i="5"/>
  <c r="F306" i="5"/>
  <c r="I1801" i="5"/>
  <c r="J1664" i="5"/>
  <c r="I1712" i="5"/>
  <c r="J1352" i="5"/>
  <c r="I1292" i="5"/>
  <c r="R875" i="5"/>
  <c r="R738" i="5"/>
  <c r="I717" i="5"/>
  <c r="R718" i="5"/>
  <c r="F757" i="5"/>
  <c r="I306" i="5"/>
  <c r="H189" i="5"/>
  <c r="F189" i="5"/>
  <c r="R207" i="5"/>
  <c r="F281" i="5"/>
  <c r="F1190" i="5"/>
  <c r="I983" i="5"/>
  <c r="J1292" i="5"/>
  <c r="F749" i="5"/>
  <c r="J717" i="5"/>
  <c r="H640" i="5"/>
  <c r="H588" i="5"/>
  <c r="R435" i="5"/>
  <c r="H431" i="5"/>
  <c r="I281" i="5"/>
  <c r="I189" i="5"/>
  <c r="F2061" i="5"/>
  <c r="H556" i="5"/>
  <c r="H2197" i="5"/>
  <c r="F2405" i="5"/>
  <c r="F2386" i="5"/>
  <c r="R2289" i="5"/>
  <c r="R2160" i="5"/>
  <c r="I2100" i="5"/>
  <c r="R2035" i="5"/>
  <c r="I1867" i="5"/>
  <c r="I1145" i="5"/>
  <c r="J1074" i="5"/>
  <c r="R794" i="5"/>
  <c r="I634" i="5"/>
  <c r="H670" i="5"/>
  <c r="F1940" i="5"/>
  <c r="F2289" i="5"/>
  <c r="F2154" i="5"/>
  <c r="J2100" i="5"/>
  <c r="J1940" i="5"/>
  <c r="J1867" i="5"/>
  <c r="I176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I2180" i="5"/>
  <c r="I1786" i="5"/>
  <c r="J1471" i="5"/>
  <c r="I1131" i="5"/>
  <c r="I1115" i="5"/>
  <c r="I1304" i="5"/>
  <c r="R1145" i="5"/>
  <c r="H634" i="5"/>
  <c r="R423" i="5"/>
  <c r="I2289" i="5"/>
  <c r="J1435" i="5"/>
  <c r="I1435" i="5"/>
  <c r="H1435" i="5"/>
  <c r="R2405" i="5"/>
  <c r="H2386" i="5"/>
  <c r="J2180" i="5"/>
  <c r="X2100" i="5"/>
  <c r="J1952" i="5"/>
  <c r="J1786" i="5"/>
  <c r="J1304" i="5"/>
  <c r="J423" i="5"/>
  <c r="R303" i="5"/>
  <c r="F330" i="5"/>
  <c r="H379" i="5"/>
  <c r="J330" i="5"/>
  <c r="F71" i="5"/>
  <c r="R71" i="5"/>
  <c r="F2381" i="5"/>
  <c r="J2386" i="5"/>
  <c r="R2180" i="5"/>
  <c r="H2160" i="5"/>
  <c r="F2100" i="5"/>
  <c r="R1952" i="5"/>
  <c r="H2035" i="5"/>
  <c r="F1867" i="5"/>
  <c r="R1786" i="5"/>
  <c r="R1131" i="5"/>
  <c r="R1304" i="5"/>
  <c r="I971" i="5"/>
  <c r="F1074" i="5"/>
  <c r="F971" i="5"/>
  <c r="I817" i="5"/>
  <c r="I330" i="5"/>
  <c r="J379" i="5"/>
  <c r="I303" i="5"/>
  <c r="H201" i="5"/>
  <c r="R2386" i="5"/>
  <c r="I2160" i="5"/>
  <c r="I2035"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R672" i="5"/>
  <c r="H175" i="5"/>
  <c r="R175" i="5"/>
  <c r="J175" i="5"/>
  <c r="H808" i="5"/>
  <c r="J808"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H891" i="5"/>
  <c r="H915" i="5"/>
  <c r="J608"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91" i="5"/>
  <c r="R91" i="5"/>
  <c r="I91" i="5"/>
  <c r="J91"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J1007" i="5"/>
  <c r="H1007" i="5"/>
  <c r="F1007" i="5"/>
  <c r="R632" i="5"/>
  <c r="F632" i="5"/>
  <c r="J632" i="5"/>
  <c r="J829" i="5"/>
  <c r="H829" i="5"/>
  <c r="R814" i="5"/>
  <c r="I814" i="5"/>
  <c r="I443" i="5"/>
  <c r="F443" i="5"/>
  <c r="H163" i="5"/>
  <c r="R163" i="5"/>
  <c r="J163" i="5"/>
  <c r="I163" i="5"/>
  <c r="F163" i="5"/>
  <c r="I29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X979" i="5"/>
  <c r="H979" i="5"/>
  <c r="F979" i="5"/>
  <c r="J979" i="5"/>
  <c r="H774" i="5"/>
  <c r="F774" i="5"/>
  <c r="I774" i="5"/>
  <c r="J774" i="5"/>
  <c r="I710" i="5"/>
  <c r="F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F1657" i="5"/>
  <c r="I1657" i="5"/>
  <c r="H1657" i="5"/>
  <c r="F1204" i="5"/>
  <c r="H1204" i="5"/>
  <c r="I1190" i="5"/>
  <c r="R1190" i="5"/>
  <c r="J1190" i="5"/>
  <c r="F1015" i="5"/>
  <c r="J1015" i="5"/>
  <c r="H1015" i="5"/>
  <c r="J883" i="5"/>
  <c r="H750" i="5"/>
  <c r="I750" i="5"/>
  <c r="J750" i="5"/>
  <c r="F750" i="5"/>
  <c r="J852" i="5"/>
  <c r="H852" i="5"/>
  <c r="H754" i="5"/>
  <c r="I754" i="5"/>
  <c r="J754" i="5"/>
  <c r="F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B52" i="6"/>
  <c r="G52" i="6" s="1"/>
  <c r="B37" i="6"/>
  <c r="G37" i="6"/>
  <c r="B42" i="6"/>
  <c r="G42" i="6"/>
  <c r="B40" i="6"/>
  <c r="G40" i="6" s="1"/>
  <c r="B50" i="6"/>
  <c r="G50" i="6" s="1"/>
  <c r="B25" i="6"/>
  <c r="G25" i="6"/>
  <c r="B35" i="6"/>
  <c r="G35" i="6" s="1"/>
  <c r="B39" i="6"/>
  <c r="G39" i="6"/>
  <c r="F24" i="6"/>
  <c r="F65" i="6" s="1"/>
  <c r="B44" i="6"/>
  <c r="G44" i="6"/>
  <c r="G32" i="6"/>
  <c r="B49" i="6"/>
  <c r="G49" i="6"/>
  <c r="B34" i="6"/>
  <c r="G34" i="6"/>
  <c r="B29" i="6"/>
  <c r="G29" i="6"/>
  <c r="B24" i="6"/>
  <c r="G24" i="6"/>
  <c r="G19" i="6"/>
  <c r="H19" i="6" s="1"/>
  <c r="D19" i="6" s="1"/>
  <c r="F2426" i="5"/>
  <c r="R2426" i="5"/>
  <c r="J2426" i="5"/>
  <c r="I2426" i="5"/>
  <c r="H2426" i="5"/>
  <c r="D5" i="6"/>
  <c r="F2446" i="5"/>
  <c r="H2446" i="5"/>
  <c r="J2446" i="5"/>
  <c r="I2446" i="5"/>
  <c r="R2446" i="5"/>
  <c r="G22" i="6"/>
  <c r="B47" i="6"/>
  <c r="G47" i="6" s="1"/>
  <c r="J2504" i="5"/>
  <c r="I2504" i="5"/>
  <c r="H2504" i="5"/>
  <c r="R2504" i="5"/>
  <c r="F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R2258" i="5"/>
  <c r="J2258" i="5"/>
  <c r="I2258" i="5"/>
  <c r="R2270" i="5"/>
  <c r="J2270" i="5"/>
  <c r="I2270" i="5"/>
  <c r="H2270" i="5"/>
  <c r="F2270" i="5"/>
  <c r="J2187" i="5"/>
  <c r="I2187" i="5"/>
  <c r="H2187" i="5"/>
  <c r="F2187" i="5"/>
  <c r="R2187" i="5"/>
  <c r="I2155" i="5"/>
  <c r="H2155" i="5"/>
  <c r="F2155" i="5"/>
  <c r="R2155" i="5"/>
  <c r="J2155" i="5"/>
  <c r="F2206" i="5"/>
  <c r="R2206" i="5"/>
  <c r="J2206" i="5"/>
  <c r="I2206" i="5"/>
  <c r="H2206" i="5"/>
  <c r="F2198" i="5"/>
  <c r="R2198" i="5"/>
  <c r="J2198" i="5"/>
  <c r="I2198" i="5"/>
  <c r="H2198" i="5"/>
  <c r="J2179" i="5"/>
  <c r="I2179" i="5"/>
  <c r="H2179" i="5"/>
  <c r="F2179" i="5"/>
  <c r="R2179" i="5"/>
  <c r="F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J1826" i="5"/>
  <c r="I1833" i="5"/>
  <c r="R1833" i="5"/>
  <c r="J1833" i="5"/>
  <c r="H1833" i="5"/>
  <c r="F1833" i="5"/>
  <c r="I1914" i="5"/>
  <c r="H1914" i="5"/>
  <c r="F1914" i="5"/>
  <c r="R1914" i="5"/>
  <c r="J1914" i="5"/>
  <c r="R1737" i="5"/>
  <c r="H1737" i="5"/>
  <c r="F1737" i="5"/>
  <c r="J1737" i="5"/>
  <c r="I1737" i="5"/>
  <c r="F1550" i="5"/>
  <c r="H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I1346" i="5"/>
  <c r="H1346" i="5"/>
  <c r="J1346" i="5"/>
  <c r="F1346" i="5"/>
  <c r="H1476" i="5"/>
  <c r="F1476" i="5"/>
  <c r="J1476" i="5"/>
  <c r="I1476" i="5"/>
  <c r="R1476" i="5"/>
  <c r="F1394" i="5"/>
  <c r="R1394" i="5"/>
  <c r="I1394" i="5"/>
  <c r="H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R1517" i="5"/>
  <c r="J1517" i="5"/>
  <c r="H1517" i="5"/>
  <c r="I1517" i="5"/>
  <c r="F1517" i="5"/>
  <c r="J1244" i="5"/>
  <c r="I1244" i="5"/>
  <c r="R1244" i="5"/>
  <c r="H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R992" i="5"/>
  <c r="J992" i="5"/>
  <c r="I992" i="5"/>
  <c r="F1238" i="5"/>
  <c r="R1238" i="5"/>
  <c r="J1238" i="5"/>
  <c r="H1238" i="5"/>
  <c r="I1238" i="5"/>
  <c r="H988" i="5"/>
  <c r="F988" i="5"/>
  <c r="R988" i="5"/>
  <c r="J988" i="5"/>
  <c r="I988" i="5"/>
  <c r="H1116" i="5"/>
  <c r="F1116" i="5"/>
  <c r="R1116" i="5"/>
  <c r="J1116" i="5"/>
  <c r="I1116" i="5"/>
  <c r="H1052" i="5"/>
  <c r="F1052" i="5"/>
  <c r="R1052" i="5"/>
  <c r="J1052" i="5"/>
  <c r="I1052" i="5"/>
  <c r="R932" i="5"/>
  <c r="J932" i="5"/>
  <c r="I932" i="5"/>
  <c r="F932" i="5"/>
  <c r="H932" i="5"/>
  <c r="R914" i="5"/>
  <c r="I914" i="5"/>
  <c r="J914" i="5"/>
  <c r="H914" i="5"/>
  <c r="F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B46" i="6"/>
  <c r="G46" i="6" s="1"/>
  <c r="B36" i="6"/>
  <c r="G36" i="6" s="1"/>
  <c r="G20" i="6"/>
  <c r="B45" i="6"/>
  <c r="G45" i="6" s="1"/>
  <c r="D17" i="6"/>
  <c r="H2439" i="5"/>
  <c r="F2439" i="5"/>
  <c r="R2439" i="5"/>
  <c r="J2439" i="5"/>
  <c r="I2439" i="5"/>
  <c r="F2414" i="5"/>
  <c r="R2414" i="5"/>
  <c r="J2414" i="5"/>
  <c r="I2414" i="5"/>
  <c r="H2414" i="5"/>
  <c r="J2448" i="5"/>
  <c r="F2448" i="5"/>
  <c r="I2448" i="5"/>
  <c r="H2448" i="5"/>
  <c r="R2448" i="5"/>
  <c r="B27" i="6"/>
  <c r="G27" i="6" s="1"/>
  <c r="I2427" i="5"/>
  <c r="H2427" i="5"/>
  <c r="F2427" i="5"/>
  <c r="R2427" i="5"/>
  <c r="J2427" i="5"/>
  <c r="J2378" i="5"/>
  <c r="H2378" i="5"/>
  <c r="F2378" i="5"/>
  <c r="R2378" i="5"/>
  <c r="I2378" i="5"/>
  <c r="F2287" i="5"/>
  <c r="R2287" i="5"/>
  <c r="I2287" i="5"/>
  <c r="J2287" i="5"/>
  <c r="H2287" i="5"/>
  <c r="J2192" i="5"/>
  <c r="R2192" i="5"/>
  <c r="I2192" i="5"/>
  <c r="H2192" i="5"/>
  <c r="F2192" i="5"/>
  <c r="I2135" i="5"/>
  <c r="H2135" i="5"/>
  <c r="F2135" i="5"/>
  <c r="R2135" i="5"/>
  <c r="J2135" i="5"/>
  <c r="H2266" i="5"/>
  <c r="F2266" i="5"/>
  <c r="R2266" i="5"/>
  <c r="J2266" i="5"/>
  <c r="I2266" i="5"/>
  <c r="F2222" i="5"/>
  <c r="R2222" i="5"/>
  <c r="J2222" i="5"/>
  <c r="I2222" i="5"/>
  <c r="H2222" i="5"/>
  <c r="R2172" i="5"/>
  <c r="J2172" i="5"/>
  <c r="I2172" i="5"/>
  <c r="H2172" i="5"/>
  <c r="F2172" i="5"/>
  <c r="H2114" i="5"/>
  <c r="F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F2070" i="5"/>
  <c r="R2070" i="5"/>
  <c r="J2070" i="5"/>
  <c r="I2070" i="5"/>
  <c r="H2070" i="5"/>
  <c r="F2062" i="5"/>
  <c r="R2062" i="5"/>
  <c r="J2062" i="5"/>
  <c r="I2062" i="5"/>
  <c r="H2062" i="5"/>
  <c r="F2054" i="5"/>
  <c r="R2054" i="5"/>
  <c r="J2054" i="5"/>
  <c r="I2054" i="5"/>
  <c r="H2054" i="5"/>
  <c r="R2026" i="5"/>
  <c r="J2026" i="5"/>
  <c r="I2026" i="5"/>
  <c r="H2026" i="5"/>
  <c r="F2026" i="5"/>
  <c r="F1872" i="5"/>
  <c r="R1872" i="5"/>
  <c r="J1872" i="5"/>
  <c r="I1872" i="5"/>
  <c r="H1872" i="5"/>
  <c r="I1934" i="5"/>
  <c r="H1934" i="5"/>
  <c r="F1934" i="5"/>
  <c r="J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R1706" i="5"/>
  <c r="J1706" i="5"/>
  <c r="I1690" i="5"/>
  <c r="H1690" i="5"/>
  <c r="F1690" i="5"/>
  <c r="R1690" i="5"/>
  <c r="J1690" i="5"/>
  <c r="I1674" i="5"/>
  <c r="H1674" i="5"/>
  <c r="F1674" i="5"/>
  <c r="R1674" i="5"/>
  <c r="J1674" i="5"/>
  <c r="I1658" i="5"/>
  <c r="H1658" i="5"/>
  <c r="F1658" i="5"/>
  <c r="R1658" i="5"/>
  <c r="J1658" i="5"/>
  <c r="I1642" i="5"/>
  <c r="H1642" i="5"/>
  <c r="F1642" i="5"/>
  <c r="R1642" i="5"/>
  <c r="J1642" i="5"/>
  <c r="H1626" i="5"/>
  <c r="F1626" i="5"/>
  <c r="R1626" i="5"/>
  <c r="J1626" i="5"/>
  <c r="I1626" i="5"/>
  <c r="F1610" i="5"/>
  <c r="R1610" i="5"/>
  <c r="J1610" i="5"/>
  <c r="I1610" i="5"/>
  <c r="H1610" i="5"/>
  <c r="F1594" i="5"/>
  <c r="R1594" i="5"/>
  <c r="J1594" i="5"/>
  <c r="I1594" i="5"/>
  <c r="H1594" i="5"/>
  <c r="F1578" i="5"/>
  <c r="R1578" i="5"/>
  <c r="J1578" i="5"/>
  <c r="I1578" i="5"/>
  <c r="H1578" i="5"/>
  <c r="F1562" i="5"/>
  <c r="R1562" i="5"/>
  <c r="J1562" i="5"/>
  <c r="I1562" i="5"/>
  <c r="H1562" i="5"/>
  <c r="R1846" i="5"/>
  <c r="J1846" i="5"/>
  <c r="I1846" i="5"/>
  <c r="H1846" i="5"/>
  <c r="F1846"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X1134" i="5"/>
  <c r="H1134" i="5"/>
  <c r="F1134" i="5"/>
  <c r="R1134" i="5"/>
  <c r="I1134" i="5"/>
  <c r="J1134" i="5"/>
  <c r="J1627" i="5"/>
  <c r="I1627" i="5"/>
  <c r="H1627" i="5"/>
  <c r="F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R1322" i="5"/>
  <c r="J1322" i="5"/>
  <c r="I1322" i="5"/>
  <c r="H1322" i="5"/>
  <c r="F1314" i="5"/>
  <c r="R1314" i="5"/>
  <c r="J1314" i="5"/>
  <c r="I1314" i="5"/>
  <c r="H1314" i="5"/>
  <c r="F1306" i="5"/>
  <c r="R1306" i="5"/>
  <c r="J1306" i="5"/>
  <c r="I1306" i="5"/>
  <c r="H1306" i="5"/>
  <c r="F1298" i="5"/>
  <c r="R1298" i="5"/>
  <c r="J1298" i="5"/>
  <c r="I1298" i="5"/>
  <c r="H1298" i="5"/>
  <c r="F1290" i="5"/>
  <c r="R1290" i="5"/>
  <c r="J1290" i="5"/>
  <c r="I1290" i="5"/>
  <c r="H1290" i="5"/>
  <c r="F1282" i="5"/>
  <c r="R1282" i="5"/>
  <c r="J1282" i="5"/>
  <c r="I1282" i="5"/>
  <c r="H1282" i="5"/>
  <c r="F1274" i="5"/>
  <c r="R1274" i="5"/>
  <c r="J1274" i="5"/>
  <c r="I1274" i="5"/>
  <c r="H1274" i="5"/>
  <c r="H1012" i="5"/>
  <c r="F1012" i="5"/>
  <c r="R1012" i="5"/>
  <c r="J1012" i="5"/>
  <c r="I1012" i="5"/>
  <c r="H1231" i="5"/>
  <c r="R1231" i="5"/>
  <c r="J1231" i="5"/>
  <c r="F1231" i="5"/>
  <c r="I1231" i="5"/>
  <c r="R911" i="5"/>
  <c r="I911" i="5"/>
  <c r="H911" i="5"/>
  <c r="F911" i="5"/>
  <c r="J911" i="5"/>
  <c r="R900" i="5"/>
  <c r="I900" i="5"/>
  <c r="F900" i="5"/>
  <c r="J900" i="5"/>
  <c r="H900" i="5"/>
  <c r="H1004" i="5"/>
  <c r="F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J858" i="5"/>
  <c r="F858" i="5"/>
  <c r="J823" i="5"/>
  <c r="I823" i="5"/>
  <c r="F823" i="5"/>
  <c r="R823" i="5"/>
  <c r="H823" i="5"/>
  <c r="R868" i="5"/>
  <c r="I868" i="5"/>
  <c r="F868" i="5"/>
  <c r="J868" i="5"/>
  <c r="H868"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R2422" i="5"/>
  <c r="I2422" i="5"/>
  <c r="H2422" i="5"/>
  <c r="J2422" i="5"/>
  <c r="R2396" i="5"/>
  <c r="J2396" i="5"/>
  <c r="I2396" i="5"/>
  <c r="F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I1837" i="5"/>
  <c r="F1837" i="5"/>
  <c r="R1837" i="5"/>
  <c r="J1837" i="5"/>
  <c r="H1837" i="5"/>
  <c r="R1970" i="5"/>
  <c r="J1970" i="5"/>
  <c r="I1970" i="5"/>
  <c r="H1970" i="5"/>
  <c r="F1970" i="5"/>
  <c r="J1888" i="5"/>
  <c r="R1888" i="5"/>
  <c r="I1888" i="5"/>
  <c r="H1888" i="5"/>
  <c r="F1888" i="5"/>
  <c r="J1796" i="5"/>
  <c r="I1796" i="5"/>
  <c r="H1796" i="5"/>
  <c r="F1796" i="5"/>
  <c r="R1796" i="5"/>
  <c r="J1788" i="5"/>
  <c r="I1788" i="5"/>
  <c r="H1788" i="5"/>
  <c r="F1788" i="5"/>
  <c r="R1788" i="5"/>
  <c r="J1780" i="5"/>
  <c r="I1780" i="5"/>
  <c r="H1780" i="5"/>
  <c r="F1780" i="5"/>
  <c r="R1780" i="5"/>
  <c r="I1726" i="5"/>
  <c r="H1726" i="5"/>
  <c r="F1726" i="5"/>
  <c r="J1726" i="5"/>
  <c r="R1726" i="5"/>
  <c r="I1694" i="5"/>
  <c r="H1694" i="5"/>
  <c r="F1694" i="5"/>
  <c r="J1694" i="5"/>
  <c r="R1694" i="5"/>
  <c r="I1646" i="5"/>
  <c r="H1646" i="5"/>
  <c r="F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J1532" i="5"/>
  <c r="R1532" i="5"/>
  <c r="R1612" i="5"/>
  <c r="J1612" i="5"/>
  <c r="I1612" i="5"/>
  <c r="H1612" i="5"/>
  <c r="F1612" i="5"/>
  <c r="J1461" i="5"/>
  <c r="H1461" i="5"/>
  <c r="I1461" i="5"/>
  <c r="F1461" i="5"/>
  <c r="R1461" i="5"/>
  <c r="H1235" i="5"/>
  <c r="F1235" i="5"/>
  <c r="R1235" i="5"/>
  <c r="J1235" i="5"/>
  <c r="I1235" i="5"/>
  <c r="H1171" i="5"/>
  <c r="F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J1202" i="5"/>
  <c r="I1202" i="5"/>
  <c r="H1202" i="5"/>
  <c r="R1202" i="5"/>
  <c r="H1128" i="5"/>
  <c r="F1128" i="5"/>
  <c r="R1128" i="5"/>
  <c r="J1128" i="5"/>
  <c r="I1128" i="5"/>
  <c r="H1096" i="5"/>
  <c r="F1096" i="5"/>
  <c r="R1096" i="5"/>
  <c r="J1096" i="5"/>
  <c r="I1096" i="5"/>
  <c r="H1064" i="5"/>
  <c r="F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F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R1226" i="5"/>
  <c r="J1226" i="5"/>
  <c r="I1226" i="5"/>
  <c r="H1226" i="5"/>
  <c r="H1088" i="5"/>
  <c r="F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R968" i="5"/>
  <c r="J968" i="5"/>
  <c r="I968" i="5"/>
  <c r="H968" i="5"/>
  <c r="J989" i="5"/>
  <c r="I989" i="5"/>
  <c r="H989" i="5"/>
  <c r="F989" i="5"/>
  <c r="R989" i="5"/>
  <c r="J1065" i="5"/>
  <c r="I1065" i="5"/>
  <c r="H1065" i="5"/>
  <c r="R1065" i="5"/>
  <c r="F1065" i="5"/>
  <c r="R866" i="5"/>
  <c r="I866" i="5"/>
  <c r="H866" i="5"/>
  <c r="F866" i="5"/>
  <c r="J866" i="5"/>
  <c r="R859" i="5"/>
  <c r="I859" i="5"/>
  <c r="J859" i="5"/>
  <c r="H859" i="5"/>
  <c r="F859" i="5"/>
  <c r="H980" i="5"/>
  <c r="F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I2102" i="5"/>
  <c r="H2102" i="5"/>
  <c r="J2102" i="5"/>
  <c r="R2102" i="5"/>
  <c r="R1994" i="5"/>
  <c r="J1994" i="5"/>
  <c r="I1994" i="5"/>
  <c r="H1994" i="5"/>
  <c r="F1994" i="5"/>
  <c r="I1865" i="5"/>
  <c r="H1865" i="5"/>
  <c r="F1865" i="5"/>
  <c r="R1865" i="5"/>
  <c r="J1865" i="5"/>
  <c r="I1942" i="5"/>
  <c r="H1942" i="5"/>
  <c r="F1942" i="5"/>
  <c r="R1942" i="5"/>
  <c r="J1942" i="5"/>
  <c r="R2022" i="5"/>
  <c r="J2022" i="5"/>
  <c r="I2022" i="5"/>
  <c r="H2022" i="5"/>
  <c r="F2022" i="5"/>
  <c r="J1904" i="5"/>
  <c r="R1904" i="5"/>
  <c r="I1904" i="5"/>
  <c r="H1904" i="5"/>
  <c r="F1904" i="5"/>
  <c r="H1779" i="5"/>
  <c r="F1779" i="5"/>
  <c r="R1779" i="5"/>
  <c r="J1779" i="5"/>
  <c r="I1779" i="5"/>
  <c r="I1821" i="5"/>
  <c r="J1821" i="5"/>
  <c r="H1821" i="5"/>
  <c r="F1821" i="5"/>
  <c r="R1821" i="5"/>
  <c r="I1910" i="5"/>
  <c r="H1910" i="5"/>
  <c r="F1910" i="5"/>
  <c r="R1910" i="5"/>
  <c r="J1910" i="5"/>
  <c r="J1804" i="5"/>
  <c r="I1804" i="5"/>
  <c r="H1804" i="5"/>
  <c r="F1804" i="5"/>
  <c r="R1804" i="5"/>
  <c r="J1800" i="5"/>
  <c r="I1800" i="5"/>
  <c r="H1800" i="5"/>
  <c r="F1800" i="5"/>
  <c r="R1800" i="5"/>
  <c r="J1792" i="5"/>
  <c r="I1792" i="5"/>
  <c r="H1792" i="5"/>
  <c r="F1792" i="5"/>
  <c r="R1792" i="5"/>
  <c r="J1784" i="5"/>
  <c r="I1784" i="5"/>
  <c r="H1784" i="5"/>
  <c r="F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R1598" i="5"/>
  <c r="J1598" i="5"/>
  <c r="I1598" i="5"/>
  <c r="H1598" i="5"/>
  <c r="F1566" i="5"/>
  <c r="R1566" i="5"/>
  <c r="J1566" i="5"/>
  <c r="I1566" i="5"/>
  <c r="H1566" i="5"/>
  <c r="R1862" i="5"/>
  <c r="J1862" i="5"/>
  <c r="I1862" i="5"/>
  <c r="H1862" i="5"/>
  <c r="F1862" i="5"/>
  <c r="J1772" i="5"/>
  <c r="I1772" i="5"/>
  <c r="H1772" i="5"/>
  <c r="F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F1234" i="5"/>
  <c r="J1234" i="5"/>
  <c r="I1234" i="5"/>
  <c r="H1234" i="5"/>
  <c r="R1234" i="5"/>
  <c r="H1112" i="5"/>
  <c r="F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R956" i="5"/>
  <c r="I956" i="5"/>
  <c r="J956" i="5"/>
  <c r="H956" i="5"/>
  <c r="R871" i="5"/>
  <c r="I871" i="5"/>
  <c r="H871" i="5"/>
  <c r="F871" i="5"/>
  <c r="J871" i="5"/>
  <c r="R874" i="5"/>
  <c r="I874" i="5"/>
  <c r="H874" i="5"/>
  <c r="J874" i="5"/>
  <c r="F874" i="5"/>
  <c r="F853" i="5"/>
  <c r="R853" i="5"/>
  <c r="I853" i="5"/>
  <c r="J853" i="5"/>
  <c r="H853" i="5"/>
  <c r="H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H2463" i="5"/>
  <c r="I2463" i="5"/>
  <c r="F2463" i="5"/>
  <c r="R2463" i="5"/>
  <c r="J2463" i="5"/>
  <c r="F2323" i="5"/>
  <c r="J2323" i="5"/>
  <c r="R2323" i="5"/>
  <c r="I2323" i="5"/>
  <c r="H2323" i="5"/>
  <c r="I2300" i="5"/>
  <c r="J2300" i="5"/>
  <c r="H2300" i="5"/>
  <c r="F2300" i="5"/>
  <c r="R2300" i="5"/>
  <c r="R2168" i="5"/>
  <c r="J2168" i="5"/>
  <c r="I2168" i="5"/>
  <c r="H2168" i="5"/>
  <c r="F2168" i="5"/>
  <c r="F2074" i="5"/>
  <c r="R2074" i="5"/>
  <c r="J2074" i="5"/>
  <c r="I2074" i="5"/>
  <c r="H2074" i="5"/>
  <c r="R2060" i="5"/>
  <c r="J2060" i="5"/>
  <c r="H2060" i="5"/>
  <c r="F2060" i="5"/>
  <c r="I2060" i="5"/>
  <c r="R2088" i="5"/>
  <c r="J2088" i="5"/>
  <c r="I2088" i="5"/>
  <c r="H2088" i="5"/>
  <c r="F2088" i="5"/>
  <c r="R2042" i="5"/>
  <c r="J2042" i="5"/>
  <c r="I2042" i="5"/>
  <c r="H2042" i="5"/>
  <c r="F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J1473" i="5"/>
  <c r="H1473" i="5"/>
  <c r="F1473" i="5"/>
  <c r="I1473" i="5"/>
  <c r="R1473" i="5"/>
  <c r="H1400" i="5"/>
  <c r="F1400" i="5"/>
  <c r="R1400" i="5"/>
  <c r="J1400" i="5"/>
  <c r="I1400" i="5"/>
  <c r="I1327" i="5"/>
  <c r="H1327" i="5"/>
  <c r="R1327" i="5"/>
  <c r="J1327" i="5"/>
  <c r="F1327" i="5"/>
  <c r="H1072" i="5"/>
  <c r="F1072" i="5"/>
  <c r="R1072" i="5"/>
  <c r="I1072" i="5"/>
  <c r="J1072" i="5"/>
  <c r="H1008" i="5"/>
  <c r="F1008" i="5"/>
  <c r="R1008" i="5"/>
  <c r="J1008" i="5"/>
  <c r="I1008" i="5"/>
  <c r="H1100" i="5"/>
  <c r="F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H22" i="6"/>
  <c r="D22" i="6" s="1"/>
  <c r="F2485" i="5"/>
  <c r="R2485" i="5"/>
  <c r="J2485" i="5"/>
  <c r="I2485" i="5"/>
  <c r="H2485" i="5"/>
  <c r="J2444" i="5"/>
  <c r="I2444" i="5"/>
  <c r="H2444" i="5"/>
  <c r="R2444" i="5"/>
  <c r="F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R2336" i="5"/>
  <c r="F2336" i="5"/>
  <c r="I2296" i="5"/>
  <c r="H2296" i="5"/>
  <c r="R2296" i="5"/>
  <c r="J2296" i="5"/>
  <c r="F2296" i="5"/>
  <c r="H2246" i="5"/>
  <c r="F2246" i="5"/>
  <c r="R2246" i="5"/>
  <c r="J2246" i="5"/>
  <c r="I2246" i="5"/>
  <c r="J2208" i="5"/>
  <c r="R2208" i="5"/>
  <c r="I2208" i="5"/>
  <c r="H2208" i="5"/>
  <c r="F2208" i="5"/>
  <c r="R2298" i="5"/>
  <c r="I2298" i="5"/>
  <c r="J2298" i="5"/>
  <c r="H2298" i="5"/>
  <c r="F2298" i="5"/>
  <c r="I2304" i="5"/>
  <c r="H2304" i="5"/>
  <c r="R2304" i="5"/>
  <c r="J2304" i="5"/>
  <c r="F2304" i="5"/>
  <c r="H2234" i="5"/>
  <c r="F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R1718" i="5"/>
  <c r="J1718" i="5"/>
  <c r="I1702" i="5"/>
  <c r="H1702" i="5"/>
  <c r="F1702" i="5"/>
  <c r="R1702" i="5"/>
  <c r="J1702" i="5"/>
  <c r="I1686" i="5"/>
  <c r="H1686" i="5"/>
  <c r="F1686" i="5"/>
  <c r="J1686" i="5"/>
  <c r="R1686" i="5"/>
  <c r="I1670" i="5"/>
  <c r="H1670" i="5"/>
  <c r="F1670" i="5"/>
  <c r="R1670" i="5"/>
  <c r="J1670" i="5"/>
  <c r="I1654" i="5"/>
  <c r="H1654" i="5"/>
  <c r="F1654" i="5"/>
  <c r="J1654" i="5"/>
  <c r="R1654" i="5"/>
  <c r="I1638" i="5"/>
  <c r="H1638" i="5"/>
  <c r="F1638" i="5"/>
  <c r="R1638" i="5"/>
  <c r="J1638" i="5"/>
  <c r="F1622" i="5"/>
  <c r="R1622" i="5"/>
  <c r="J1622" i="5"/>
  <c r="I1622" i="5"/>
  <c r="H1622" i="5"/>
  <c r="F1606" i="5"/>
  <c r="R1606" i="5"/>
  <c r="J1606" i="5"/>
  <c r="I1606" i="5"/>
  <c r="H1606" i="5"/>
  <c r="F1590" i="5"/>
  <c r="R1590" i="5"/>
  <c r="J1590" i="5"/>
  <c r="I1590" i="5"/>
  <c r="H1590" i="5"/>
  <c r="F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R1832" i="5"/>
  <c r="J1832" i="5"/>
  <c r="I1832" i="5"/>
  <c r="H1832" i="5"/>
  <c r="F1832" i="5"/>
  <c r="I1547" i="5"/>
  <c r="H1547" i="5"/>
  <c r="F1547" i="5"/>
  <c r="R1547" i="5"/>
  <c r="J1547" i="5"/>
  <c r="I1810" i="5"/>
  <c r="R1810" i="5"/>
  <c r="J1810" i="5"/>
  <c r="H1810" i="5"/>
  <c r="F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H1247" i="5"/>
  <c r="I1247" i="5"/>
  <c r="F1247" i="5"/>
  <c r="R1247" i="5"/>
  <c r="J1247" i="5"/>
  <c r="H1460" i="5"/>
  <c r="F1460" i="5"/>
  <c r="J1460" i="5"/>
  <c r="I1460" i="5"/>
  <c r="R1460" i="5"/>
  <c r="R1750" i="5"/>
  <c r="I1750" i="5"/>
  <c r="J1750" i="5"/>
  <c r="H1750" i="5"/>
  <c r="F1750" i="5"/>
  <c r="H1251" i="5"/>
  <c r="R1251" i="5"/>
  <c r="J1251" i="5"/>
  <c r="I1251" i="5"/>
  <c r="F1251" i="5"/>
  <c r="R1568" i="5"/>
  <c r="J1568" i="5"/>
  <c r="I1568" i="5"/>
  <c r="H1568" i="5"/>
  <c r="F1568" i="5"/>
  <c r="H1060" i="5"/>
  <c r="F1060" i="5"/>
  <c r="R1060" i="5"/>
  <c r="I1060" i="5"/>
  <c r="J1060" i="5"/>
  <c r="I1315" i="5"/>
  <c r="H1315" i="5"/>
  <c r="R1315" i="5"/>
  <c r="J1315" i="5"/>
  <c r="F1315" i="5"/>
  <c r="I1283" i="5"/>
  <c r="H1283" i="5"/>
  <c r="R1283" i="5"/>
  <c r="J1283" i="5"/>
  <c r="F1283" i="5"/>
  <c r="I1484" i="5"/>
  <c r="H1484" i="5"/>
  <c r="F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D16" i="6"/>
  <c r="R2432" i="5"/>
  <c r="J2432" i="5"/>
  <c r="I2432" i="5"/>
  <c r="H2432" i="5"/>
  <c r="F2432" i="5"/>
  <c r="I2423" i="5"/>
  <c r="H2423" i="5"/>
  <c r="F2423" i="5"/>
  <c r="R2423" i="5"/>
  <c r="J2423" i="5"/>
  <c r="J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X1807" i="5"/>
  <c r="R1807" i="5"/>
  <c r="J1807" i="5"/>
  <c r="I1807" i="5"/>
  <c r="I1736" i="5"/>
  <c r="R1736" i="5"/>
  <c r="J1736" i="5"/>
  <c r="H1736" i="5"/>
  <c r="F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X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H2471" i="5"/>
  <c r="I2471" i="5"/>
  <c r="F2471" i="5"/>
  <c r="R2471" i="5"/>
  <c r="J2471" i="5"/>
  <c r="H2486" i="5"/>
  <c r="I2486" i="5"/>
  <c r="F2486" i="5"/>
  <c r="R2486" i="5"/>
  <c r="J2486" i="5"/>
  <c r="F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I2095" i="5"/>
  <c r="H2095" i="5"/>
  <c r="F2095" i="5"/>
  <c r="R2095" i="5"/>
  <c r="J2095" i="5"/>
  <c r="I2175" i="5"/>
  <c r="H2175" i="5"/>
  <c r="F2175" i="5"/>
  <c r="R2175" i="5"/>
  <c r="J2175" i="5"/>
  <c r="I1946" i="5"/>
  <c r="H1946" i="5"/>
  <c r="F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J1814" i="5"/>
  <c r="R1814" i="5"/>
  <c r="R1982" i="5"/>
  <c r="J1982" i="5"/>
  <c r="I1982" i="5"/>
  <c r="H1982" i="5"/>
  <c r="F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X1437" i="5"/>
  <c r="R1437" i="5"/>
  <c r="I1607" i="5"/>
  <c r="H1607" i="5"/>
  <c r="F1607" i="5"/>
  <c r="R1607" i="5"/>
  <c r="J1607" i="5"/>
  <c r="I1575" i="5"/>
  <c r="H1575" i="5"/>
  <c r="F1575" i="5"/>
  <c r="R1575" i="5"/>
  <c r="J1575" i="5"/>
  <c r="F1358" i="5"/>
  <c r="R1358" i="5"/>
  <c r="J1358" i="5"/>
  <c r="H1358" i="5"/>
  <c r="I1358" i="5"/>
  <c r="R1340" i="5"/>
  <c r="F1340" i="5"/>
  <c r="H1340" i="5"/>
  <c r="J1340" i="5"/>
  <c r="I1340" i="5"/>
  <c r="I1500" i="5"/>
  <c r="H1500" i="5"/>
  <c r="F1500" i="5"/>
  <c r="J1500" i="5"/>
  <c r="R1500" i="5"/>
  <c r="F1362" i="5"/>
  <c r="R1362" i="5"/>
  <c r="I1362" i="5"/>
  <c r="H1362" i="5"/>
  <c r="J1362" i="5"/>
  <c r="F1382" i="5"/>
  <c r="R1382" i="5"/>
  <c r="J1382" i="5"/>
  <c r="I1382" i="5"/>
  <c r="H1382" i="5"/>
  <c r="H1191" i="5"/>
  <c r="J1191" i="5"/>
  <c r="F1191" i="5"/>
  <c r="I1191" i="5"/>
  <c r="R1191" i="5"/>
  <c r="J1441" i="5"/>
  <c r="H1441" i="5"/>
  <c r="F1441" i="5"/>
  <c r="R1441" i="5"/>
  <c r="I1441" i="5"/>
  <c r="R1141" i="5"/>
  <c r="H1141" i="5"/>
  <c r="F1141" i="5"/>
  <c r="I1141" i="5"/>
  <c r="J1141" i="5"/>
  <c r="R1388" i="5"/>
  <c r="J1388" i="5"/>
  <c r="I1388" i="5"/>
  <c r="H1388" i="5"/>
  <c r="F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R1040" i="5"/>
  <c r="I1040" i="5"/>
  <c r="J1040" i="5"/>
  <c r="F1258" i="5"/>
  <c r="R1258" i="5"/>
  <c r="J1258" i="5"/>
  <c r="I1258" i="5"/>
  <c r="H1258" i="5"/>
  <c r="H1068" i="5"/>
  <c r="F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39" i="6"/>
  <c r="H39" i="6" s="1"/>
  <c r="D39" i="6" s="1"/>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I2090" i="5"/>
  <c r="H2090" i="5"/>
  <c r="R2090" i="5"/>
  <c r="J2090" i="5"/>
  <c r="I2147" i="5"/>
  <c r="H2147" i="5"/>
  <c r="F2147" i="5"/>
  <c r="R2147" i="5"/>
  <c r="J2147" i="5"/>
  <c r="R2144" i="5"/>
  <c r="J2144" i="5"/>
  <c r="I2144" i="5"/>
  <c r="H2144" i="5"/>
  <c r="F2144" i="5"/>
  <c r="I2107" i="5"/>
  <c r="H2107" i="5"/>
  <c r="F2107" i="5"/>
  <c r="R2107" i="5"/>
  <c r="J2107" i="5"/>
  <c r="R2068" i="5"/>
  <c r="J2068" i="5"/>
  <c r="H2068" i="5"/>
  <c r="F2068" i="5"/>
  <c r="I2068" i="5"/>
  <c r="I2049" i="5"/>
  <c r="H2049" i="5"/>
  <c r="F2049" i="5"/>
  <c r="R2049" i="5"/>
  <c r="J2049" i="5"/>
  <c r="R1962" i="5"/>
  <c r="J1962" i="5"/>
  <c r="I1962" i="5"/>
  <c r="H1962" i="5"/>
  <c r="F1962" i="5"/>
  <c r="F1856" i="5"/>
  <c r="J1856" i="5"/>
  <c r="H1856" i="5"/>
  <c r="R1856" i="5"/>
  <c r="I1856" i="5"/>
  <c r="I1869" i="5"/>
  <c r="H1869" i="5"/>
  <c r="F1869" i="5"/>
  <c r="R1869" i="5"/>
  <c r="J1869" i="5"/>
  <c r="I1849" i="5"/>
  <c r="H1849" i="5"/>
  <c r="F1849" i="5"/>
  <c r="R1849" i="5"/>
  <c r="J1849" i="5"/>
  <c r="I1829" i="5"/>
  <c r="F1829" i="5"/>
  <c r="R1829" i="5"/>
  <c r="J1829" i="5"/>
  <c r="H1829" i="5"/>
  <c r="H1787" i="5"/>
  <c r="F1787" i="5"/>
  <c r="R1787" i="5"/>
  <c r="J1787" i="5"/>
  <c r="I1787" i="5"/>
  <c r="I1922" i="5"/>
  <c r="H1922" i="5"/>
  <c r="F1922" i="5"/>
  <c r="R1922" i="5"/>
  <c r="J1922" i="5"/>
  <c r="J1896" i="5"/>
  <c r="R1896" i="5"/>
  <c r="I1896" i="5"/>
  <c r="H1896" i="5"/>
  <c r="F1896" i="5"/>
  <c r="R1743" i="5"/>
  <c r="J1743" i="5"/>
  <c r="I1743" i="5"/>
  <c r="F1743" i="5"/>
  <c r="H1743" i="5"/>
  <c r="I1740" i="5"/>
  <c r="F1740" i="5"/>
  <c r="R1740" i="5"/>
  <c r="H1740" i="5"/>
  <c r="J1740" i="5"/>
  <c r="I1730" i="5"/>
  <c r="H1730" i="5"/>
  <c r="F1730" i="5"/>
  <c r="R1730" i="5"/>
  <c r="J1730" i="5"/>
  <c r="I1714" i="5"/>
  <c r="H1714" i="5"/>
  <c r="F1714" i="5"/>
  <c r="R1714" i="5"/>
  <c r="J1714" i="5"/>
  <c r="I1698" i="5"/>
  <c r="H1698" i="5"/>
  <c r="F1698" i="5"/>
  <c r="R1698" i="5"/>
  <c r="J1698" i="5"/>
  <c r="I1682" i="5"/>
  <c r="H1682" i="5"/>
  <c r="F1682" i="5"/>
  <c r="R1682" i="5"/>
  <c r="J1682" i="5"/>
  <c r="I1666" i="5"/>
  <c r="H1666" i="5"/>
  <c r="F1666" i="5"/>
  <c r="R1666" i="5"/>
  <c r="J1666" i="5"/>
  <c r="I1650" i="5"/>
  <c r="H1650" i="5"/>
  <c r="F1650" i="5"/>
  <c r="R1650" i="5"/>
  <c r="J1650" i="5"/>
  <c r="I1634" i="5"/>
  <c r="H1634" i="5"/>
  <c r="F1634" i="5"/>
  <c r="R1634" i="5"/>
  <c r="J1634" i="5"/>
  <c r="F1618" i="5"/>
  <c r="R1618" i="5"/>
  <c r="J1618" i="5"/>
  <c r="I1618" i="5"/>
  <c r="H1618" i="5"/>
  <c r="F1602" i="5"/>
  <c r="R1602" i="5"/>
  <c r="J1602" i="5"/>
  <c r="I1602" i="5"/>
  <c r="H1602" i="5"/>
  <c r="F1586" i="5"/>
  <c r="R1586" i="5"/>
  <c r="J1586" i="5"/>
  <c r="I1586" i="5"/>
  <c r="H1586" i="5"/>
  <c r="F1570" i="5"/>
  <c r="R1570" i="5"/>
  <c r="J1570" i="5"/>
  <c r="I1570" i="5"/>
  <c r="H1570" i="5"/>
  <c r="F1554" i="5"/>
  <c r="R1554" i="5"/>
  <c r="J1554" i="5"/>
  <c r="I1554" i="5"/>
  <c r="H1554" i="5"/>
  <c r="R1850" i="5"/>
  <c r="J1850" i="5"/>
  <c r="I1850" i="5"/>
  <c r="H1850" i="5"/>
  <c r="F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H1076" i="5"/>
  <c r="F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R1334" i="5"/>
  <c r="J1334" i="5"/>
  <c r="I1334" i="5"/>
  <c r="H1334" i="5"/>
  <c r="F1326" i="5"/>
  <c r="R1326" i="5"/>
  <c r="J1326" i="5"/>
  <c r="I1326" i="5"/>
  <c r="H1326" i="5"/>
  <c r="F1318" i="5"/>
  <c r="R1318" i="5"/>
  <c r="J1318" i="5"/>
  <c r="I1318" i="5"/>
  <c r="H1318" i="5"/>
  <c r="F1310" i="5"/>
  <c r="R1310" i="5"/>
  <c r="J1310" i="5"/>
  <c r="I1310" i="5"/>
  <c r="H1310" i="5"/>
  <c r="F1302" i="5"/>
  <c r="R1302" i="5"/>
  <c r="J1302" i="5"/>
  <c r="I1302" i="5"/>
  <c r="H1302" i="5"/>
  <c r="F1294" i="5"/>
  <c r="R1294" i="5"/>
  <c r="J1294" i="5"/>
  <c r="I1294" i="5"/>
  <c r="H1294" i="5"/>
  <c r="F1286" i="5"/>
  <c r="R1286" i="5"/>
  <c r="J1286" i="5"/>
  <c r="I1286" i="5"/>
  <c r="H1286" i="5"/>
  <c r="F1278" i="5"/>
  <c r="R1278" i="5"/>
  <c r="J1278" i="5"/>
  <c r="I1278" i="5"/>
  <c r="H1278" i="5"/>
  <c r="F1270" i="5"/>
  <c r="R1270" i="5"/>
  <c r="J1270" i="5"/>
  <c r="I1270" i="5"/>
  <c r="H1270" i="5"/>
  <c r="R944" i="5"/>
  <c r="J944" i="5"/>
  <c r="I944" i="5"/>
  <c r="F944" i="5"/>
  <c r="H944" i="5"/>
  <c r="F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R1153" i="5"/>
  <c r="J1153" i="5"/>
  <c r="I1153" i="5"/>
  <c r="H1153" i="5"/>
  <c r="F1153" i="5"/>
  <c r="R882" i="5"/>
  <c r="I882" i="5"/>
  <c r="H882" i="5"/>
  <c r="F882" i="5"/>
  <c r="J882" i="5"/>
  <c r="R902" i="5"/>
  <c r="I902" i="5"/>
  <c r="J902" i="5"/>
  <c r="H902" i="5"/>
  <c r="F902" i="5"/>
  <c r="R890" i="5"/>
  <c r="I890" i="5"/>
  <c r="H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121" i="5"/>
  <c r="S360" i="5"/>
  <c r="S146" i="5"/>
  <c r="S482" i="5"/>
  <c r="S149" i="5"/>
  <c r="S546" i="5"/>
  <c r="S117" i="5"/>
  <c r="S353" i="5"/>
  <c r="S178" i="5"/>
  <c r="S563" i="5"/>
  <c r="S459" i="5"/>
  <c r="S278" i="5"/>
  <c r="S222" i="5"/>
  <c r="S327" i="5"/>
  <c r="S311" i="5"/>
  <c r="S373" i="5"/>
  <c r="S130" i="5"/>
  <c r="S56" i="5"/>
  <c r="S499" i="5"/>
  <c r="S455" i="5"/>
  <c r="S495" i="5"/>
  <c r="S508" i="5"/>
  <c r="S384" i="5"/>
  <c r="S523" i="5"/>
  <c r="S332" i="5"/>
  <c r="S535" i="5"/>
  <c r="S476" i="5"/>
  <c r="S336" i="5"/>
  <c r="S214" i="5"/>
  <c r="S329" i="5"/>
  <c r="S198" i="5"/>
  <c r="S68" i="5"/>
  <c r="S371" i="5"/>
  <c r="S114" i="5"/>
  <c r="S351" i="5"/>
  <c r="S231" i="5"/>
  <c r="S162" i="5"/>
  <c r="S286" i="5"/>
  <c r="S86" i="5"/>
  <c r="S270" i="5"/>
  <c r="S133" i="5"/>
  <c r="S238" i="5"/>
  <c r="S109" i="5"/>
  <c r="S245" i="5"/>
  <c r="S80" i="5"/>
  <c r="S492" i="5"/>
  <c r="S322" i="5"/>
  <c r="S456" i="5"/>
  <c r="S376" i="5"/>
  <c r="S504" i="5"/>
  <c r="S323" i="5"/>
  <c r="S483" i="5"/>
  <c r="S488" i="5"/>
  <c r="S590" i="5"/>
  <c r="S368" i="5"/>
  <c r="S530" i="5"/>
  <c r="S480" i="5"/>
  <c r="S234" i="5"/>
  <c r="S185" i="5"/>
  <c r="S290" i="5"/>
  <c r="S182" i="5"/>
  <c r="S110" i="5"/>
  <c r="S96" i="5"/>
  <c r="S531" i="5"/>
  <c r="S62" i="5"/>
  <c r="S399" i="5"/>
  <c r="S250" i="5"/>
  <c r="S345" i="5"/>
  <c r="S321" i="5"/>
  <c r="S528" i="5"/>
  <c r="S141" i="5"/>
  <c r="S516" i="5"/>
  <c r="S594" i="5"/>
  <c r="S98" i="5"/>
  <c r="S134" i="5"/>
  <c r="S507"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138" i="5"/>
  <c r="S202" i="5"/>
  <c r="S519"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100" i="5"/>
  <c r="S266" i="5"/>
  <c r="S540" i="5"/>
  <c r="S520" i="5"/>
  <c r="S186" i="5"/>
  <c r="S550" i="5"/>
  <c r="S165" i="5"/>
  <c r="S338" i="5"/>
  <c r="S536" i="5"/>
  <c r="S310" i="5"/>
  <c r="S498" i="5"/>
  <c r="S122" i="5"/>
  <c r="S484" i="5"/>
  <c r="S79" i="5"/>
  <c r="S471" i="5"/>
  <c r="S298" i="5"/>
  <c r="S82" i="5"/>
  <c r="S78" i="5"/>
  <c r="S142" i="5"/>
  <c r="S515" i="5"/>
  <c r="S289" i="5"/>
  <c r="S181" i="5"/>
  <c r="S54" i="5"/>
  <c r="S66" i="5"/>
  <c r="S90" i="5"/>
  <c r="S313" i="5"/>
  <c r="S76" i="5"/>
  <c r="S242" i="5"/>
  <c r="S307" i="5"/>
  <c r="S337" i="5"/>
  <c r="S101" i="5"/>
  <c r="S555" i="5"/>
  <c r="S570" i="5"/>
  <c r="S154" i="5"/>
  <c r="S70" i="5"/>
  <c r="S301" i="5"/>
  <c r="S63" i="5"/>
  <c r="S64" i="5"/>
  <c r="S246" i="5"/>
  <c r="S254" i="5"/>
  <c r="S60" i="5"/>
  <c r="S206" i="5"/>
  <c r="S325" i="5"/>
  <c r="S527" i="5"/>
  <c r="S369" i="5"/>
  <c r="S381" i="5"/>
  <c r="S52" i="5"/>
  <c r="S309" i="5"/>
  <c r="S597" i="5"/>
  <c r="S599" i="5"/>
  <c r="S611" i="5"/>
  <c r="S601" i="5"/>
  <c r="X180" i="5"/>
  <c r="S600" i="5"/>
  <c r="X108" i="5"/>
  <c r="S382" i="5"/>
  <c r="S533" i="5"/>
  <c r="S355" i="5"/>
  <c r="X588" i="5"/>
  <c r="S602" i="5"/>
  <c r="S603" i="5"/>
  <c r="S605" i="5"/>
  <c r="S607" i="5"/>
  <c r="S314" i="5"/>
  <c r="H24" i="6"/>
  <c r="D24"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4" i="6" a="1"/>
  <c r="C35" i="5" l="1"/>
  <c r="C44" i="5"/>
  <c r="C31" i="5"/>
  <c r="C28" i="5"/>
  <c r="C27" i="5"/>
  <c r="C25" i="5"/>
  <c r="C14" i="5"/>
  <c r="C11" i="5"/>
  <c r="C47" i="5"/>
  <c r="C26" i="5"/>
  <c r="C43" i="5"/>
  <c r="C23" i="5"/>
  <c r="C40" i="5"/>
  <c r="C20" i="5"/>
  <c r="C39" i="5"/>
  <c r="C19" i="5"/>
  <c r="C8" i="5"/>
  <c r="C38" i="5"/>
  <c r="C16" i="5"/>
  <c r="C37" i="5"/>
  <c r="C15" i="5"/>
  <c r="C32" i="5"/>
  <c r="C13" i="5"/>
  <c r="C48" i="5"/>
  <c r="C36" i="5"/>
  <c r="C24" i="5"/>
  <c r="C12" i="5"/>
  <c r="C46" i="5"/>
  <c r="C34" i="5"/>
  <c r="C22" i="5"/>
  <c r="C10" i="5"/>
  <c r="C7" i="5"/>
  <c r="C45" i="5"/>
  <c r="C33" i="5"/>
  <c r="C21" i="5"/>
  <c r="B6" i="5"/>
  <c r="B18" i="5"/>
  <c r="B30" i="5"/>
  <c r="B42" i="5"/>
  <c r="B7" i="5"/>
  <c r="B19" i="5"/>
  <c r="B31" i="5"/>
  <c r="B43" i="5"/>
  <c r="B17" i="5"/>
  <c r="B8" i="5"/>
  <c r="B20" i="5"/>
  <c r="B32" i="5"/>
  <c r="B44" i="5"/>
  <c r="B5" i="5"/>
  <c r="B9" i="5"/>
  <c r="AB9" i="5" s="1"/>
  <c r="B21" i="5"/>
  <c r="B33" i="5"/>
  <c r="B45" i="5"/>
  <c r="B28" i="5"/>
  <c r="AB28" i="5" s="1"/>
  <c r="B29" i="5"/>
  <c r="B10" i="5"/>
  <c r="B22" i="5"/>
  <c r="B34" i="5"/>
  <c r="B46" i="5"/>
  <c r="B16" i="5"/>
  <c r="AB16" i="5" s="1"/>
  <c r="B41" i="5"/>
  <c r="B11" i="5"/>
  <c r="B23" i="5"/>
  <c r="B35" i="5"/>
  <c r="B47" i="5"/>
  <c r="B12" i="5"/>
  <c r="B24" i="5"/>
  <c r="B36" i="5"/>
  <c r="B48" i="5"/>
  <c r="B39" i="5"/>
  <c r="V39" i="5" s="1"/>
  <c r="B13" i="5"/>
  <c r="B25" i="5"/>
  <c r="V25" i="5" s="1"/>
  <c r="G25" i="5" s="1"/>
  <c r="B37" i="5"/>
  <c r="B49" i="5"/>
  <c r="B27" i="5"/>
  <c r="AB27" i="5" s="1"/>
  <c r="B14" i="5"/>
  <c r="B26" i="5"/>
  <c r="B38" i="5"/>
  <c r="V38" i="5" s="1"/>
  <c r="G38" i="5" s="1"/>
  <c r="B50" i="5"/>
  <c r="B51" i="5"/>
  <c r="AB51" i="5" s="1"/>
  <c r="B40" i="5"/>
  <c r="B15" i="5"/>
  <c r="AB15" i="5" s="1"/>
  <c r="C6" i="5"/>
  <c r="V31" i="5"/>
  <c r="G31" i="5" s="1"/>
  <c r="C42" i="5"/>
  <c r="C30" i="5"/>
  <c r="C18" i="5"/>
  <c r="C5" i="5"/>
  <c r="C41" i="5"/>
  <c r="C29" i="5"/>
  <c r="C17" i="5"/>
  <c r="S46" i="5"/>
  <c r="B34" i="4"/>
  <c r="A21" i="6" s="1"/>
  <c r="A15" i="6"/>
  <c r="H20" i="6"/>
  <c r="D20" i="6" s="1"/>
  <c r="C17" i="6"/>
  <c r="H27" i="6"/>
  <c r="D27" i="6" s="1"/>
  <c r="F68" i="6"/>
  <c r="F32" i="6"/>
  <c r="H32" i="6" s="1"/>
  <c r="D32" i="6" s="1"/>
  <c r="F37" i="6"/>
  <c r="H37" i="6" s="1"/>
  <c r="D37" i="6" s="1"/>
  <c r="F42" i="6"/>
  <c r="H42" i="6" s="1"/>
  <c r="D42" i="6" s="1"/>
  <c r="F52" i="6"/>
  <c r="H52" i="6" s="1"/>
  <c r="D52" i="6" s="1"/>
  <c r="F47" i="6"/>
  <c r="H47" i="6" s="1"/>
  <c r="D47" i="6" s="1"/>
  <c r="C42" i="6"/>
  <c r="C22" i="6"/>
  <c r="C32" i="6"/>
  <c r="C27" i="6"/>
  <c r="C37" i="6"/>
  <c r="B51" i="4"/>
  <c r="A35" i="6" s="1"/>
  <c r="B57" i="4"/>
  <c r="A40" i="6" s="1"/>
  <c r="C21" i="6"/>
  <c r="F26" i="6"/>
  <c r="G21" i="6"/>
  <c r="H21" i="6" s="1"/>
  <c r="B26" i="6"/>
  <c r="G26" i="6" s="1"/>
  <c r="C16" i="6"/>
  <c r="D15" i="6"/>
  <c r="K66" i="6"/>
  <c r="F66" i="6"/>
  <c r="F50" i="6"/>
  <c r="H50" i="6" s="1"/>
  <c r="D50" i="6" s="1"/>
  <c r="H25" i="6"/>
  <c r="D25" i="6" s="1"/>
  <c r="F54" i="6"/>
  <c r="F57" i="6" s="1"/>
  <c r="H57" i="6" s="1"/>
  <c r="F30" i="6"/>
  <c r="H30" i="6" s="1"/>
  <c r="D30" i="6" s="1"/>
  <c r="F35" i="6"/>
  <c r="H35" i="6" s="1"/>
  <c r="D35" i="6" s="1"/>
  <c r="F40" i="6"/>
  <c r="H40" i="6" s="1"/>
  <c r="D40" i="6" s="1"/>
  <c r="F45" i="6"/>
  <c r="H45" i="6" s="1"/>
  <c r="D45" i="6" s="1"/>
  <c r="C45" i="6"/>
  <c r="C20" i="6"/>
  <c r="C25" i="6"/>
  <c r="C15" i="6"/>
  <c r="D14" i="6"/>
  <c r="K65" i="6"/>
  <c r="C2" i="6"/>
  <c r="B2" i="6"/>
  <c r="B83" i="4"/>
  <c r="A59" i="6" s="1"/>
  <c r="B61" i="4"/>
  <c r="A43" i="6" s="1"/>
  <c r="B49" i="4"/>
  <c r="A33" i="6" s="1"/>
  <c r="B85" i="4"/>
  <c r="A60" i="6" s="1"/>
  <c r="B81" i="4"/>
  <c r="A58" i="6" s="1"/>
  <c r="B67" i="4"/>
  <c r="A48" i="6" s="1"/>
  <c r="B77" i="4"/>
  <c r="A55" i="6" s="1"/>
  <c r="B89" i="4"/>
  <c r="A63" i="6" s="1"/>
  <c r="B79" i="4"/>
  <c r="A57" i="6" s="1"/>
  <c r="B31" i="4"/>
  <c r="A18" i="6" s="1"/>
  <c r="B87" i="4"/>
  <c r="A62" i="6" s="1"/>
  <c r="B75" i="4"/>
  <c r="A54" i="6" s="1"/>
  <c r="B37" i="4"/>
  <c r="A23" i="6" s="1"/>
  <c r="B43" i="4"/>
  <c r="A28" i="6" s="1"/>
  <c r="B55" i="4"/>
  <c r="A38" i="6" s="1"/>
  <c r="F34" i="6"/>
  <c r="H34" i="6" s="1"/>
  <c r="D34" i="6" s="1"/>
  <c r="C19" i="6"/>
  <c r="C24" i="6"/>
  <c r="F44" i="6"/>
  <c r="H44" i="6" s="1"/>
  <c r="D44" i="6" s="1"/>
  <c r="C39" i="6"/>
  <c r="F29" i="6"/>
  <c r="H29" i="6" s="1"/>
  <c r="D29" i="6" s="1"/>
  <c r="F49" i="6"/>
  <c r="H49" i="6" s="1"/>
  <c r="D49" i="6" s="1"/>
  <c r="A17" i="6"/>
  <c r="C44" i="6"/>
  <c r="C14" i="6"/>
  <c r="A14" i="6"/>
  <c r="C4" i="5"/>
  <c r="C12" i="6"/>
  <c r="D49" i="4"/>
  <c r="D43" i="4"/>
  <c r="C11" i="6"/>
  <c r="C10" i="6"/>
  <c r="B50" i="4"/>
  <c r="A34" i="6" s="1"/>
  <c r="A24" i="6"/>
  <c r="C9" i="6"/>
  <c r="C8" i="6"/>
  <c r="B64" i="4"/>
  <c r="A46" i="6" s="1"/>
  <c r="D55" i="4"/>
  <c r="B52" i="4"/>
  <c r="A36" i="6" s="1"/>
  <c r="D67" i="4"/>
  <c r="A26" i="6"/>
  <c r="D31" i="4"/>
  <c r="D61" i="4"/>
  <c r="C5" i="6"/>
  <c r="D37" i="4"/>
  <c r="C7" i="6"/>
  <c r="G55" i="4"/>
  <c r="G67" i="4"/>
  <c r="G37" i="4"/>
  <c r="C6" i="6"/>
  <c r="G31" i="4"/>
  <c r="C4" i="6"/>
  <c r="D4" i="6"/>
  <c r="B53" i="4"/>
  <c r="A37" i="6" s="1"/>
  <c r="G61" i="4"/>
  <c r="A27" i="6"/>
  <c r="E4" i="5"/>
  <c r="B58" i="4"/>
  <c r="A41" i="6" s="1"/>
  <c r="D4" i="5"/>
  <c r="B56" i="4"/>
  <c r="A39" i="6" s="1"/>
  <c r="G74" i="4"/>
  <c r="B59" i="4"/>
  <c r="A42" i="6" s="1"/>
  <c r="B71" i="4"/>
  <c r="A52" i="6" s="1"/>
  <c r="B62" i="4"/>
  <c r="A44" i="6" s="1"/>
  <c r="G43" i="4"/>
  <c r="G64" i="6"/>
  <c r="A25" i="6"/>
  <c r="B63" i="4"/>
  <c r="A45" i="6" s="1"/>
  <c r="AB40" i="5" l="1"/>
  <c r="V13" i="5"/>
  <c r="R13" i="5" s="1"/>
  <c r="V23" i="5"/>
  <c r="F23" i="5" s="1"/>
  <c r="AB21" i="5"/>
  <c r="V27" i="5"/>
  <c r="G27" i="5" s="1"/>
  <c r="V26" i="5"/>
  <c r="R26" i="5" s="1"/>
  <c r="AB33" i="5"/>
  <c r="AB46" i="5"/>
  <c r="AB39" i="5"/>
  <c r="AB22" i="5"/>
  <c r="AB6" i="5"/>
  <c r="AB34" i="5"/>
  <c r="V43" i="5"/>
  <c r="G43" i="5" s="1"/>
  <c r="AB30" i="5"/>
  <c r="V45" i="5"/>
  <c r="V41" i="5"/>
  <c r="AB37" i="5"/>
  <c r="V37" i="5"/>
  <c r="AB41" i="5"/>
  <c r="AB5" i="5"/>
  <c r="AB18" i="5"/>
  <c r="V7" i="5"/>
  <c r="V10" i="5"/>
  <c r="V12" i="5"/>
  <c r="V29" i="5"/>
  <c r="AB44" i="5"/>
  <c r="V6" i="5"/>
  <c r="AB13" i="5"/>
  <c r="V32" i="5"/>
  <c r="AB32" i="5"/>
  <c r="V22" i="5"/>
  <c r="G22" i="5" s="1"/>
  <c r="V24" i="5"/>
  <c r="E39" i="5"/>
  <c r="I39" i="5"/>
  <c r="F39" i="5"/>
  <c r="J39" i="5"/>
  <c r="R39" i="5"/>
  <c r="H39" i="5"/>
  <c r="AB20" i="5"/>
  <c r="V20" i="5"/>
  <c r="V34" i="5"/>
  <c r="V36" i="5"/>
  <c r="G36" i="5" s="1"/>
  <c r="V44" i="5"/>
  <c r="AB49" i="5"/>
  <c r="AB8" i="5"/>
  <c r="G46" i="5"/>
  <c r="V46" i="5"/>
  <c r="V48" i="5"/>
  <c r="V16" i="5"/>
  <c r="AB25" i="5"/>
  <c r="G66" i="6"/>
  <c r="H66" i="6" s="1"/>
  <c r="V5" i="5"/>
  <c r="AB36" i="5"/>
  <c r="AB10" i="5"/>
  <c r="AB17" i="5"/>
  <c r="V40" i="5"/>
  <c r="H25" i="5"/>
  <c r="R25" i="5"/>
  <c r="F25" i="5"/>
  <c r="I25" i="5"/>
  <c r="E25" i="5"/>
  <c r="X25" i="5" s="1"/>
  <c r="J25" i="5"/>
  <c r="H26" i="5"/>
  <c r="J26" i="5"/>
  <c r="E26" i="5"/>
  <c r="X26" i="5" s="1"/>
  <c r="F26" i="5"/>
  <c r="V9" i="5"/>
  <c r="AB11" i="5"/>
  <c r="G65" i="6" s="1"/>
  <c r="H65" i="6" s="1"/>
  <c r="D65" i="6" s="1"/>
  <c r="V11" i="5"/>
  <c r="AB48" i="5"/>
  <c r="V18" i="5"/>
  <c r="G18" i="5" s="1"/>
  <c r="AB50" i="5"/>
  <c r="AB24" i="5"/>
  <c r="AB29" i="5"/>
  <c r="AB43" i="5"/>
  <c r="V49" i="5"/>
  <c r="V50" i="5"/>
  <c r="E38" i="5"/>
  <c r="X38" i="5" s="1"/>
  <c r="F38" i="5"/>
  <c r="I38" i="5"/>
  <c r="R38" i="5"/>
  <c r="J38" i="5"/>
  <c r="H38" i="5"/>
  <c r="V30" i="5"/>
  <c r="G30" i="5" s="1"/>
  <c r="AB38" i="5"/>
  <c r="AB12" i="5"/>
  <c r="AB31" i="5"/>
  <c r="G39" i="5"/>
  <c r="G13" i="5"/>
  <c r="V28" i="5"/>
  <c r="AB26" i="5"/>
  <c r="AB47" i="5"/>
  <c r="V47" i="5"/>
  <c r="AB45" i="5"/>
  <c r="AB19" i="5"/>
  <c r="V19" i="5"/>
  <c r="V51" i="5"/>
  <c r="V42" i="5"/>
  <c r="G68" i="6"/>
  <c r="H68" i="6" s="1"/>
  <c r="E23" i="5"/>
  <c r="X23" i="5" s="1"/>
  <c r="R23" i="5"/>
  <c r="I23" i="5"/>
  <c r="H23" i="5"/>
  <c r="J23" i="5"/>
  <c r="V14" i="5"/>
  <c r="AB14" i="5"/>
  <c r="AB35" i="5"/>
  <c r="V35" i="5"/>
  <c r="AB7" i="5"/>
  <c r="V21" i="5"/>
  <c r="G21" i="5" s="1"/>
  <c r="V15" i="5"/>
  <c r="V17" i="5"/>
  <c r="G17" i="5" s="1"/>
  <c r="E31" i="5"/>
  <c r="X31" i="5" s="1"/>
  <c r="F31" i="5"/>
  <c r="R31" i="5"/>
  <c r="H31" i="5"/>
  <c r="J31" i="5"/>
  <c r="I31" i="5"/>
  <c r="AB23" i="5"/>
  <c r="AB42" i="5"/>
  <c r="V33" i="5"/>
  <c r="G23" i="5"/>
  <c r="V8" i="5"/>
  <c r="C30" i="6"/>
  <c r="C50" i="6"/>
  <c r="D57" i="6"/>
  <c r="C57" i="6"/>
  <c r="F55" i="6"/>
  <c r="F56" i="6" s="1"/>
  <c r="H56" i="6" s="1"/>
  <c r="H54" i="6"/>
  <c r="C54" i="6" s="1"/>
  <c r="F62" i="6"/>
  <c r="H62" i="6" s="1"/>
  <c r="F59" i="6"/>
  <c r="H59" i="6" s="1"/>
  <c r="F58" i="6"/>
  <c r="H58" i="6" s="1"/>
  <c r="D58" i="6" s="1"/>
  <c r="C47" i="6"/>
  <c r="C52" i="6"/>
  <c r="K67" i="6"/>
  <c r="D21" i="6"/>
  <c r="F46" i="6"/>
  <c r="H46" i="6" s="1"/>
  <c r="F41" i="6"/>
  <c r="H41" i="6" s="1"/>
  <c r="F36" i="6"/>
  <c r="H36" i="6" s="1"/>
  <c r="H26" i="6"/>
  <c r="F51" i="6"/>
  <c r="H51" i="6" s="1"/>
  <c r="F31" i="6"/>
  <c r="H31" i="6" s="1"/>
  <c r="F67" i="6"/>
  <c r="F69" i="6"/>
  <c r="C69" i="6" s="1"/>
  <c r="C40" i="6"/>
  <c r="F63" i="6"/>
  <c r="H63" i="6" s="1"/>
  <c r="F60" i="6"/>
  <c r="H60" i="6" s="1"/>
  <c r="C35" i="6"/>
  <c r="H55" i="6"/>
  <c r="C29" i="6"/>
  <c r="C49" i="6"/>
  <c r="C34" i="6"/>
  <c r="D54" i="6"/>
  <c r="C58" i="6"/>
  <c r="B64" i="6"/>
  <c r="H64" i="6"/>
  <c r="H13" i="5" l="1"/>
  <c r="F13" i="5"/>
  <c r="G67" i="6"/>
  <c r="H67" i="6" s="1"/>
  <c r="C67" i="6" s="1"/>
  <c r="I13" i="5"/>
  <c r="E13" i="5"/>
  <c r="X13" i="5" s="1"/>
  <c r="J13" i="5"/>
  <c r="I26" i="5"/>
  <c r="I27" i="5"/>
  <c r="J27" i="5"/>
  <c r="F27" i="5"/>
  <c r="G26" i="5"/>
  <c r="R27" i="5"/>
  <c r="H27" i="5"/>
  <c r="E27" i="5"/>
  <c r="E43" i="5"/>
  <c r="R43" i="5"/>
  <c r="F43" i="5"/>
  <c r="J43" i="5"/>
  <c r="H43" i="5"/>
  <c r="I43" i="5"/>
  <c r="D66" i="6"/>
  <c r="C66" i="6"/>
  <c r="E8" i="5"/>
  <c r="H8" i="5"/>
  <c r="I8" i="5"/>
  <c r="R8" i="5"/>
  <c r="F8" i="5"/>
  <c r="J8" i="5"/>
  <c r="G8" i="5"/>
  <c r="E21" i="5"/>
  <c r="I21" i="5"/>
  <c r="R21" i="5"/>
  <c r="H21" i="5"/>
  <c r="J21" i="5"/>
  <c r="F21" i="5"/>
  <c r="E47" i="5"/>
  <c r="R47" i="5"/>
  <c r="I47" i="5"/>
  <c r="H47" i="5"/>
  <c r="F47" i="5"/>
  <c r="J47" i="5"/>
  <c r="G47" i="5"/>
  <c r="E5" i="5"/>
  <c r="H5" i="5"/>
  <c r="I5" i="5"/>
  <c r="F5" i="5"/>
  <c r="R5" i="5"/>
  <c r="J5" i="5"/>
  <c r="F50" i="5"/>
  <c r="R50" i="5"/>
  <c r="H50" i="5"/>
  <c r="J50" i="5"/>
  <c r="E50" i="5"/>
  <c r="I50" i="5"/>
  <c r="G50" i="5"/>
  <c r="J49" i="5"/>
  <c r="I49" i="5"/>
  <c r="H49" i="5"/>
  <c r="F49" i="5"/>
  <c r="E49" i="5"/>
  <c r="R49" i="5"/>
  <c r="G49" i="5"/>
  <c r="E46" i="5"/>
  <c r="X46" i="5" s="1"/>
  <c r="H46" i="5"/>
  <c r="F46" i="5"/>
  <c r="I46" i="5"/>
  <c r="R46" i="5"/>
  <c r="J46" i="5"/>
  <c r="T46" i="5" s="1"/>
  <c r="R37" i="5"/>
  <c r="F37" i="5"/>
  <c r="E37" i="5"/>
  <c r="I37" i="5"/>
  <c r="J37" i="5"/>
  <c r="H37" i="5"/>
  <c r="G37" i="5"/>
  <c r="I11" i="5"/>
  <c r="R11" i="5"/>
  <c r="J11" i="5"/>
  <c r="H11" i="5"/>
  <c r="E11" i="5"/>
  <c r="F11" i="5"/>
  <c r="G11" i="5"/>
  <c r="G5" i="5"/>
  <c r="E32" i="5"/>
  <c r="R32" i="5"/>
  <c r="J32" i="5"/>
  <c r="I32" i="5"/>
  <c r="F32" i="5"/>
  <c r="H32" i="5"/>
  <c r="G32" i="5"/>
  <c r="H7" i="5"/>
  <c r="E7" i="5"/>
  <c r="R7" i="5"/>
  <c r="F7" i="5"/>
  <c r="J7" i="5"/>
  <c r="I7" i="5"/>
  <c r="E41" i="5"/>
  <c r="R41" i="5"/>
  <c r="I41" i="5"/>
  <c r="F41" i="5"/>
  <c r="J41" i="5"/>
  <c r="H41" i="5"/>
  <c r="F35" i="5"/>
  <c r="J35" i="5"/>
  <c r="E35" i="5"/>
  <c r="H35" i="5"/>
  <c r="R35" i="5"/>
  <c r="I35" i="5"/>
  <c r="G35" i="5"/>
  <c r="C65" i="6"/>
  <c r="E42" i="5"/>
  <c r="I42" i="5"/>
  <c r="R42" i="5"/>
  <c r="H42" i="5"/>
  <c r="F42" i="5"/>
  <c r="J42" i="5"/>
  <c r="G42" i="5"/>
  <c r="H28" i="5"/>
  <c r="J28" i="5"/>
  <c r="F28" i="5"/>
  <c r="R28" i="5"/>
  <c r="G28" i="5"/>
  <c r="I28" i="5"/>
  <c r="E28" i="5"/>
  <c r="G41" i="5"/>
  <c r="E44" i="5"/>
  <c r="I44" i="5"/>
  <c r="F44" i="5"/>
  <c r="H44" i="5"/>
  <c r="R44" i="5"/>
  <c r="J44" i="5"/>
  <c r="G44" i="5"/>
  <c r="J6" i="5"/>
  <c r="R6" i="5"/>
  <c r="H6" i="5"/>
  <c r="I6" i="5"/>
  <c r="F6" i="5"/>
  <c r="E6" i="5"/>
  <c r="I12" i="5"/>
  <c r="F12" i="5"/>
  <c r="J12" i="5"/>
  <c r="R12" i="5"/>
  <c r="H12" i="5"/>
  <c r="E12" i="5"/>
  <c r="G7" i="5"/>
  <c r="E30" i="5"/>
  <c r="F30" i="5"/>
  <c r="J30" i="5"/>
  <c r="I30" i="5"/>
  <c r="R30" i="5"/>
  <c r="H30" i="5"/>
  <c r="E9" i="5"/>
  <c r="F9" i="5"/>
  <c r="H9" i="5"/>
  <c r="J9" i="5"/>
  <c r="R9" i="5"/>
  <c r="I9" i="5"/>
  <c r="G9" i="5"/>
  <c r="E51" i="5"/>
  <c r="J51" i="5"/>
  <c r="R51" i="5"/>
  <c r="I51" i="5"/>
  <c r="F51" i="5"/>
  <c r="H51" i="5"/>
  <c r="G51" i="5"/>
  <c r="J40" i="5"/>
  <c r="R40" i="5"/>
  <c r="G40" i="5"/>
  <c r="I40" i="5"/>
  <c r="E40" i="5"/>
  <c r="F40" i="5"/>
  <c r="H40" i="5"/>
  <c r="R36" i="5"/>
  <c r="I36" i="5"/>
  <c r="J36" i="5"/>
  <c r="H36" i="5"/>
  <c r="F36" i="5"/>
  <c r="E36" i="5"/>
  <c r="G6" i="5"/>
  <c r="G12" i="5"/>
  <c r="E33" i="5"/>
  <c r="R33" i="5"/>
  <c r="J33" i="5"/>
  <c r="H33" i="5"/>
  <c r="I33" i="5"/>
  <c r="F33" i="5"/>
  <c r="E17" i="5"/>
  <c r="F17" i="5"/>
  <c r="J17" i="5"/>
  <c r="H17" i="5"/>
  <c r="R17" i="5"/>
  <c r="I17" i="5"/>
  <c r="I14" i="5"/>
  <c r="H14" i="5"/>
  <c r="R14" i="5"/>
  <c r="E14" i="5"/>
  <c r="J14" i="5"/>
  <c r="F14" i="5"/>
  <c r="G14" i="5"/>
  <c r="E19" i="5"/>
  <c r="F19" i="5"/>
  <c r="H19" i="5"/>
  <c r="I19" i="5"/>
  <c r="R19" i="5"/>
  <c r="J19" i="5"/>
  <c r="G19" i="5"/>
  <c r="X39" i="5"/>
  <c r="E10" i="5"/>
  <c r="I10" i="5"/>
  <c r="F10" i="5"/>
  <c r="H10" i="5"/>
  <c r="R10" i="5"/>
  <c r="J10" i="5"/>
  <c r="E45" i="5"/>
  <c r="J45" i="5"/>
  <c r="F45" i="5"/>
  <c r="H45" i="5"/>
  <c r="I45" i="5"/>
  <c r="R45" i="5"/>
  <c r="G33" i="5"/>
  <c r="H16" i="5"/>
  <c r="R16" i="5"/>
  <c r="I16" i="5"/>
  <c r="E16" i="5"/>
  <c r="F16" i="5"/>
  <c r="J16" i="5"/>
  <c r="G16" i="5"/>
  <c r="E34" i="5"/>
  <c r="F34" i="5"/>
  <c r="H34" i="5"/>
  <c r="I34" i="5"/>
  <c r="J34" i="5"/>
  <c r="R34" i="5"/>
  <c r="J24" i="5"/>
  <c r="F24" i="5"/>
  <c r="E24" i="5"/>
  <c r="H24" i="5"/>
  <c r="R24" i="5"/>
  <c r="I24" i="5"/>
  <c r="G10" i="5"/>
  <c r="G45" i="5"/>
  <c r="E15" i="5"/>
  <c r="H15" i="5"/>
  <c r="J15" i="5"/>
  <c r="I15" i="5"/>
  <c r="F15" i="5"/>
  <c r="R15" i="5"/>
  <c r="G15" i="5"/>
  <c r="E18" i="5"/>
  <c r="R18" i="5"/>
  <c r="I18" i="5"/>
  <c r="F18" i="5"/>
  <c r="J18" i="5"/>
  <c r="H18" i="5"/>
  <c r="F48" i="5"/>
  <c r="I48" i="5"/>
  <c r="E48" i="5"/>
  <c r="H48" i="5"/>
  <c r="R48" i="5"/>
  <c r="J48" i="5"/>
  <c r="G34" i="5"/>
  <c r="G24" i="5"/>
  <c r="E29" i="5"/>
  <c r="J29" i="5"/>
  <c r="H29" i="5"/>
  <c r="F29" i="5"/>
  <c r="R29" i="5"/>
  <c r="I29" i="5"/>
  <c r="G48" i="5"/>
  <c r="E20" i="5"/>
  <c r="I20" i="5"/>
  <c r="H20" i="5"/>
  <c r="R20" i="5"/>
  <c r="J20" i="5"/>
  <c r="F20" i="5"/>
  <c r="G20" i="5"/>
  <c r="E22" i="5"/>
  <c r="F22" i="5"/>
  <c r="H22" i="5"/>
  <c r="J22" i="5"/>
  <c r="I22" i="5"/>
  <c r="R22" i="5"/>
  <c r="G29" i="5"/>
  <c r="D68" i="6"/>
  <c r="C68" i="6"/>
  <c r="D59" i="6"/>
  <c r="C59" i="6"/>
  <c r="D62" i="6"/>
  <c r="C62" i="6"/>
  <c r="D31" i="6"/>
  <c r="C31" i="6"/>
  <c r="D51" i="6"/>
  <c r="C51" i="6"/>
  <c r="D26" i="6"/>
  <c r="C26" i="6"/>
  <c r="D36" i="6"/>
  <c r="C36" i="6"/>
  <c r="D41" i="6"/>
  <c r="C41" i="6"/>
  <c r="C46" i="6"/>
  <c r="D46" i="6"/>
  <c r="D60" i="6"/>
  <c r="C60" i="6"/>
  <c r="D63" i="6"/>
  <c r="C63" i="6"/>
  <c r="D55" i="6"/>
  <c r="C55" i="6"/>
  <c r="D56" i="6"/>
  <c r="C56" i="6"/>
  <c r="D64" i="6"/>
  <c r="C64" i="6"/>
  <c r="S23" i="5"/>
  <c r="S13" i="5"/>
  <c r="S25" i="5"/>
  <c r="S38" i="5"/>
  <c r="S26" i="5"/>
  <c r="S39" i="5"/>
  <c r="S31" i="5"/>
  <c r="X43" i="5" l="1"/>
  <c r="X22" i="5"/>
  <c r="X21" i="5"/>
  <c r="X27" i="5"/>
  <c r="D67" i="6"/>
  <c r="X45" i="5"/>
  <c r="X12" i="5"/>
  <c r="X5" i="5"/>
  <c r="G69" i="6" a="1"/>
  <c r="G69" i="6" s="1"/>
  <c r="H69" i="6" s="1"/>
  <c r="H70" i="6" s="1"/>
  <c r="D2" i="6" s="1"/>
  <c r="X7" i="5"/>
  <c r="X33" i="5"/>
  <c r="X24" i="5"/>
  <c r="X16" i="5"/>
  <c r="X20" i="5"/>
  <c r="X36" i="5"/>
  <c r="X50" i="5"/>
  <c r="X48" i="5"/>
  <c r="X18" i="5"/>
  <c r="X19" i="5"/>
  <c r="X9" i="5"/>
  <c r="X32" i="5"/>
  <c r="X35" i="5"/>
  <c r="X41" i="5"/>
  <c r="X17" i="5"/>
  <c r="X15" i="5"/>
  <c r="X10" i="5"/>
  <c r="X6" i="5"/>
  <c r="X44" i="5"/>
  <c r="X37" i="5"/>
  <c r="X49" i="5"/>
  <c r="X11" i="5"/>
  <c r="X8" i="5"/>
  <c r="X29" i="5"/>
  <c r="X34" i="5"/>
  <c r="X51" i="5"/>
  <c r="X28" i="5"/>
  <c r="X47" i="5"/>
  <c r="X14" i="5"/>
  <c r="X40" i="5"/>
  <c r="X30" i="5"/>
  <c r="X42" i="5"/>
  <c r="S48" i="5"/>
  <c r="S51" i="5"/>
  <c r="S49" i="5"/>
  <c r="S50" i="5"/>
  <c r="S45" i="5"/>
  <c r="S47" i="5"/>
  <c r="T49" i="5"/>
  <c r="T47" i="5"/>
  <c r="T45" i="5"/>
  <c r="T50" i="5"/>
  <c r="T48" i="5"/>
  <c r="T51" i="5"/>
  <c r="S40" i="5"/>
  <c r="S35" i="5"/>
  <c r="S16" i="5"/>
  <c r="S27" i="5"/>
  <c r="S43" i="5"/>
  <c r="S30" i="5"/>
  <c r="S6" i="5"/>
  <c r="S10" i="5"/>
  <c r="T38" i="5"/>
  <c r="S21" i="5"/>
  <c r="T23" i="5"/>
  <c r="S19" i="5"/>
  <c r="T13" i="5"/>
  <c r="S7" i="5"/>
  <c r="S29" i="5"/>
  <c r="S18" i="5"/>
  <c r="S36" i="5"/>
  <c r="S37" i="5"/>
  <c r="S17" i="5"/>
  <c r="S22" i="5"/>
  <c r="S44" i="5"/>
  <c r="T26" i="5"/>
  <c r="S11" i="5"/>
  <c r="S34" i="5"/>
  <c r="S32" i="5"/>
  <c r="S8" i="5"/>
  <c r="S15" i="5"/>
  <c r="S12" i="5"/>
  <c r="T31" i="5"/>
  <c r="T39" i="5"/>
  <c r="S14" i="5"/>
  <c r="S42" i="5"/>
  <c r="S33" i="5"/>
  <c r="S20" i="5"/>
  <c r="S28" i="5"/>
  <c r="S41" i="5"/>
  <c r="S24" i="5"/>
  <c r="S9" i="5"/>
  <c r="S5" i="5"/>
  <c r="T25" i="5"/>
  <c r="T5" i="5" l="1"/>
  <c r="T32" i="5"/>
  <c r="T21" i="5"/>
  <c r="T9" i="5"/>
  <c r="T34" i="5"/>
  <c r="T10" i="5"/>
  <c r="T24" i="5"/>
  <c r="T11" i="5"/>
  <c r="T6" i="5"/>
  <c r="T41" i="5"/>
  <c r="T44" i="5"/>
  <c r="T30" i="5"/>
  <c r="T28" i="5"/>
  <c r="T22" i="5"/>
  <c r="T43" i="5"/>
  <c r="T20" i="5"/>
  <c r="T17" i="5"/>
  <c r="T27" i="5"/>
  <c r="T33" i="5"/>
  <c r="T37" i="5"/>
  <c r="T16" i="5"/>
  <c r="T42" i="5"/>
  <c r="T36" i="5"/>
  <c r="T35" i="5"/>
  <c r="T18" i="5"/>
  <c r="T40" i="5"/>
  <c r="T14" i="5"/>
  <c r="T12" i="5"/>
  <c r="T29" i="5"/>
  <c r="T15" i="5"/>
  <c r="T7" i="5"/>
  <c r="T19" i="5"/>
  <c r="T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<sst xmlns="http://schemas.openxmlformats.org/spreadsheetml/2006/main" count="22411" uniqueCount="15830">
  <si>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</si>
  <si>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</si>
  <si>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</si>
  <si>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</si>
  <si>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</si>
  <si>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</si>
  <si>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</si>
  <si>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</si>
  <si>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</si>
  <si>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</si>
  <si>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</si>
  <si>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</si>
  <si>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</si>
  <si>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</si>
  <si>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</si>
  <si>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</si>
  <si>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</si>
  <si>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</si>
  <si>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</si>
  <si>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</si>
  <si>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</si>
  <si>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</si>
  <si>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</si>
  <si>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</si>
  <si>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</si>
  <si>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</si>
  <si>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</si>
  <si>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</si>
  <si>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</si>
  <si>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</si>
  <si>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</si>
  <si>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</si>
  <si>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</si>
  <si>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</si>
  <si>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</si>
  <si>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</si>
  <si>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</si>
  <si>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</si>
  <si>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</si>
  <si>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</si>
  <si>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</si>
  <si>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</si>
  <si>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</si>
  <si>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</si>
  <si>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</si>
  <si>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</si>
  <si>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</si>
  <si>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</si>
  <si>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</si>
  <si>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</si>
  <si>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</si>
  <si>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</si>
  <si>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</si>
  <si>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</si>
  <si>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</si>
  <si>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</si>
  <si>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</si>
  <si>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</si>
  <si>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</si>
  <si>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</si>
  <si>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</si>
  <si>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</si>
  <si>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</si>
  <si>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</si>
  <si>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</si>
  <si>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</si>
  <si>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</si>
  <si>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</si>
  <si>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</si>
  <si>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</si>
  <si>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</si>
  <si>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</si>
  <si>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</si>
  <si>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</si>
  <si>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</si>
  <si>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</si>
  <si>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</si>
  <si>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</si>
  <si>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</si>
  <si>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</si>
  <si>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</si>
  <si>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</si>
  <si>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</si>
  <si>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</si>
  <si>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</si>
  <si>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</si>
  <si>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</si>
  <si>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</si>
  <si>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</si>
  <si>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</si>
  <si>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</si>
  <si>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</si>
  <si>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</si>
  <si>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</si>
  <si>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</si>
  <si>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</si>
  <si>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</si>
  <si>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</si>
  <si>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</si>
  <si>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</si>
  <si>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</si>
  <si>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</si>
  <si>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</si>
  <si>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</si>
  <si>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</si>
  <si>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</si>
  <si>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</si>
  <si>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</si>
  <si>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</si>
  <si>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</si>
  <si>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</si>
  <si>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</si>
  <si>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</si>
  <si>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</si>
  <si>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</si>
  <si>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</si>
  <si>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</si>
  <si>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</si>
  <si>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</si>
  <si>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</si>
  <si>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</si>
  <si>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</si>
  <si>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</si>
  <si>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</si>
  <si>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</si>
  <si>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</si>
  <si>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</si>
  <si>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</si>
  <si>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</si>
  <si>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</si>
  <si>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</si>
  <si>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</si>
  <si>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</si>
  <si>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</si>
  <si>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</si>
  <si>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</si>
  <si>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</si>
  <si>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</si>
  <si>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</si>
  <si>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</si>
  <si>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</si>
  <si>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</si>
  <si>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</si>
  <si>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</si>
  <si>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</si>
  <si>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</si>
  <si>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</si>
  <si>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</si>
  <si>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</si>
  <si>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</si>
  <si>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</si>
  <si>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</si>
  <si>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</si>
  <si>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</si>
  <si>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</si>
  <si>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</si>
  <si>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</si>
  <si>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</si>
  <si>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</si>
  <si>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</si>
  <si>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</si>
  <si>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</si>
  <si>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</si>
  <si>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</si>
  <si>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</si>
  <si>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</si>
  <si>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</si>
  <si>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</si>
  <si>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</si>
  <si>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</si>
  <si>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</si>
  <si>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</si>
  <si>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</si>
  <si>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</si>
  <si>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</si>
  <si>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</si>
  <si>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</si>
  <si>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</si>
  <si>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</si>
  <si>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</si>
  <si>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</si>
  <si>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</si>
  <si>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</si>
  <si>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</si>
  <si>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</si>
  <si>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</si>
  <si>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</si>
  <si>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</si>
  <si>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</si>
  <si>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</si>
  <si>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</si>
  <si>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</si>
  <si>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</si>
  <si>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</si>
  <si>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</si>
  <si>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</si>
  <si>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</si>
  <si>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</si>
  <si>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</si>
  <si>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</si>
  <si>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</si>
  <si>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</si>
  <si>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</si>
  <si>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</si>
  <si>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</si>
  <si>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</si>
  <si>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</si>
  <si>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</si>
  <si>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</si>
  <si>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</si>
  <si>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</si>
  <si>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</si>
  <si>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</si>
  <si>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</si>
  <si>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</si>
  <si>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</si>
  <si>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</si>
  <si>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</si>
  <si>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</si>
  <si>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</si>
  <si>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</si>
  <si>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</si>
  <si>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</si>
  <si>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</si>
  <si>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</si>
  <si>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</si>
  <si>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</si>
  <si>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</si>
  <si>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</si>
  <si>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</si>
  <si>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</si>
  <si>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</si>
  <si>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</si>
  <si>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</si>
  <si>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</si>
  <si>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</si>
  <si>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</si>
  <si>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</si>
  <si>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</si>
  <si>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</si>
  <si>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</si>
  <si>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</si>
  <si>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</si>
  <si>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</si>
  <si>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</si>
  <si>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</si>
  <si>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</si>
  <si>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</si>
  <si>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</si>
  <si>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</si>
  <si>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</si>
  <si>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</si>
  <si>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</si>
  <si>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</si>
  <si>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</si>
  <si>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</si>
  <si>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</si>
  <si>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</si>
  <si>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</si>
  <si>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</si>
  <si>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</si>
  <si>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</si>
  <si>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</si>
  <si>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</si>
  <si>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</si>
  <si>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</si>
  <si>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</si>
  <si>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</si>
  <si>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</si>
  <si>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</si>
  <si>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</si>
  <si>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</si>
  <si>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</si>
  <si>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</si>
  <si>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</si>
  <si>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</si>
  <si>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</si>
  <si>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</si>
  <si>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</si>
  <si>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</si>
  <si>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</si>
  <si>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</si>
  <si>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</si>
  <si>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</si>
  <si>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</si>
  <si>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</si>
  <si>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</si>
  <si>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</si>
  <si>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</si>
  <si>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</si>
  <si>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</si>
  <si>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</si>
  <si>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</si>
  <si>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</si>
  <si>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</si>
  <si>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</si>
  <si>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</si>
  <si>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</si>
  <si>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</si>
  <si>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</si>
  <si>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</si>
  <si>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</si>
  <si>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</si>
  <si>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</si>
  <si>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</si>
  <si>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</si>
  <si>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</si>
  <si>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</si>
  <si>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</si>
  <si>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</si>
  <si>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</si>
  <si>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</si>
  <si>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</si>
  <si>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</si>
  <si>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</si>
  <si>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</si>
  <si>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</si>
  <si>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</si>
  <si>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</si>
  <si>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</si>
  <si>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</si>
  <si>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</si>
  <si>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</si>
  <si>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</si>
  <si>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</si>
  <si>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</si>
  <si>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</si>
  <si>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</si>
  <si>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</si>
  <si>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</si>
  <si>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</si>
  <si>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</si>
  <si>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</si>
  <si>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</si>
  <si>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</si>
  <si>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</si>
  <si>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</si>
  <si>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</si>
  <si>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</si>
  <si>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</si>
  <si>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</si>
  <si>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</si>
  <si>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</si>
  <si>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</si>
  <si>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</si>
  <si>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</si>
  <si>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</si>
  <si>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</si>
  <si>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</si>
  <si>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</si>
  <si>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</si>
  <si>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</si>
  <si>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</si>
  <si>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</si>
  <si>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</si>
  <si>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</si>
  <si>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</si>
  <si>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</si>
  <si>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</si>
  <si>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</si>
  <si>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</si>
  <si>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</si>
  <si>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</si>
  <si>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</si>
  <si>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</si>
  <si>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</si>
  <si>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</si>
  <si>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</si>
  <si>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</si>
  <si>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</si>
  <si>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</si>
  <si>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</si>
  <si>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</si>
  <si>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</si>
  <si>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</si>
  <si>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</si>
  <si>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</si>
  <si>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</si>
  <si>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</si>
  <si>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</si>
  <si>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</si>
  <si>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</si>
  <si>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</si>
  <si>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</si>
  <si>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</si>
  <si>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</si>
  <si>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</si>
  <si>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</si>
  <si>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</si>
  <si>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</si>
  <si>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</si>
  <si>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</si>
  <si>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</si>
  <si>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</si>
  <si>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</si>
  <si>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</si>
  <si>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</si>
  <si>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</si>
  <si>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</si>
  <si>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</si>
  <si>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</si>
  <si>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</si>
  <si>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</si>
  <si>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</si>
  <si>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</si>
  <si>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</si>
  <si>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</si>
  <si>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</si>
  <si>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</si>
  <si>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</si>
  <si>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</si>
  <si>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</si>
  <si>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</si>
  <si>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</si>
  <si>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</si>
  <si>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</si>
  <si>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</si>
  <si>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</si>
  <si>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</si>
  <si>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</si>
  <si>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</si>
  <si>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</si>
  <si>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</si>
  <si>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</si>
  <si>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</si>
  <si>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</si>
  <si>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</si>
  <si>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</si>
  <si>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</si>
  <si>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</si>
  <si>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</si>
  <si>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</si>
  <si>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</si>
  <si>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</si>
  <si>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</si>
  <si>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</si>
  <si>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</si>
  <si>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</si>
  <si>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</si>
  <si>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</si>
  <si>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</si>
  <si>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</si>
  <si>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</si>
  <si>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</si>
  <si>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</si>
  <si>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</si>
  <si>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</si>
  <si>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</si>
  <si>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</si>
  <si>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</si>
  <si>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</si>
  <si>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</si>
  <si>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</si>
  <si>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</si>
  <si>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</si>
  <si>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</si>
  <si>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</si>
  <si>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</si>
  <si>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</si>
  <si>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</si>
  <si>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</si>
  <si>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</si>
  <si>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</si>
  <si>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</si>
  <si>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</si>
  <si>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</si>
  <si>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</si>
  <si>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</si>
  <si>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</si>
  <si>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</si>
  <si>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</si>
  <si>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</si>
  <si>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</si>
  <si>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</si>
  <si>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</si>
  <si>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</si>
  <si>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</si>
  <si>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</si>
  <si>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</si>
  <si>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</si>
  <si>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</si>
  <si>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</si>
  <si>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</si>
  <si>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</si>
  <si>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</si>
  <si>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</si>
  <si>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</si>
  <si>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</si>
  <si>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</si>
  <si>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</si>
  <si>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</si>
  <si>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</si>
  <si>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</si>
  <si>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</si>
  <si>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</si>
  <si>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</si>
  <si>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</si>
  <si>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</si>
  <si>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</si>
  <si>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</si>
  <si>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</si>
  <si>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</si>
  <si>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</si>
  <si>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</si>
  <si>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</si>
  <si>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</si>
  <si>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</si>
  <si>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</si>
  <si>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</si>
  <si>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</si>
  <si>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</si>
  <si>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</si>
  <si>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</si>
  <si>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</si>
  <si>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</si>
  <si>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</si>
  <si>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</si>
  <si>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</si>
  <si>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</si>
  <si>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</si>
  <si>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</si>
  <si>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</si>
  <si>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</si>
  <si>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</si>
  <si>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</si>
  <si>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</si>
  <si>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</si>
  <si>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</si>
  <si>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</si>
  <si>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</si>
  <si>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</si>
  <si>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</si>
  <si>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</si>
  <si>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</si>
  <si>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</si>
  <si>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</si>
  <si>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</si>
  <si>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</si>
  <si>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</si>
  <si>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</si>
  <si>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</si>
  <si>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</si>
  <si>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</si>
  <si>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</si>
  <si>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</si>
  <si>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</si>
  <si>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</si>
  <si>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</si>
  <si>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</si>
  <si>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</si>
  <si>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</si>
  <si>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</si>
  <si>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</si>
  <si>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</si>
  <si>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</si>
  <si>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</si>
  <si>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</si>
  <si>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</si>
  <si>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</si>
  <si>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</si>
  <si>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</si>
  <si>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</si>
  <si>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</si>
  <si>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</si>
  <si>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</si>
  <si>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</si>
  <si>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</si>
  <si>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</si>
  <si>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</si>
  <si>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</si>
  <si>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</si>
  <si>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</si>
  <si>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</si>
  <si>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</si>
  <si>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</si>
  <si>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</si>
  <si>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</si>
  <si>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</si>
  <si>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</si>
  <si>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</si>
  <si>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</si>
  <si>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</si>
  <si>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</si>
  <si>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</si>
  <si>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</si>
  <si>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</si>
  <si>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</si>
  <si>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</si>
  <si>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</si>
  <si>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</si>
  <si>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</si>
  <si>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</si>
  <si>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</si>
  <si>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</si>
  <si>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</si>
  <si>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</si>
  <si>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</si>
  <si>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</si>
  <si>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</si>
  <si>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</si>
  <si>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</si>
  <si>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</si>
  <si>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</si>
  <si>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</si>
  <si>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</si>
  <si>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</si>
  <si>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</si>
  <si>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</si>
  <si>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</si>
  <si>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</si>
  <si>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</si>
  <si>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</si>
  <si>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</si>
  <si>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</si>
  <si>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</si>
  <si>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</si>
  <si>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</si>
  <si>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</si>
  <si>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</si>
  <si>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</si>
  <si>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</si>
  <si>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</si>
  <si>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</si>
  <si>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</si>
  <si>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</si>
  <si>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</si>
  <si>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</si>
  <si>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</si>
  <si>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</si>
  <si>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</si>
  <si>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</si>
  <si>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</si>
  <si>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</si>
  <si>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</si>
  <si>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</si>
  <si>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</si>
  <si>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</si>
  <si>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</si>
  <si>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</si>
  <si>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</si>
  <si>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</si>
  <si>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</si>
  <si>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</si>
  <si>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</si>
  <si>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</si>
  <si>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</si>
  <si>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</si>
  <si>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</si>
  <si>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</si>
  <si>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</si>
  <si>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</si>
  <si>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</si>
  <si>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</si>
  <si>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</si>
  <si>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</si>
  <si>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</si>
  <si>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</si>
  <si>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</si>
  <si>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</si>
  <si>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</si>
  <si>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</si>
  <si>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</si>
  <si>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</si>
  <si>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</si>
  <si>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</si>
  <si>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</si>
  <si>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</si>
  <si>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</si>
  <si>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</si>
  <si>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</si>
  <si>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</si>
  <si>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</si>
  <si>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</si>
  <si>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</si>
  <si>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</si>
  <si>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</si>
  <si>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</si>
  <si>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</si>
  <si>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</si>
  <si>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</si>
  <si>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</si>
  <si>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</si>
  <si>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</si>
  <si>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</si>
  <si>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</si>
  <si>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</si>
  <si>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</si>
  <si>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</si>
  <si>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</si>
  <si>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</si>
  <si>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</si>
  <si>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</si>
  <si>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</si>
  <si>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</si>
  <si>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</si>
  <si>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</si>
  <si>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</si>
  <si>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</si>
  <si>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</si>
  <si>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</si>
  <si>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</si>
  <si>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</si>
  <si>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</si>
  <si>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</si>
  <si>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</si>
  <si>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</si>
  <si>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</si>
  <si>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</si>
  <si>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</si>
  <si>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</si>
  <si>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</si>
  <si>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</si>
  <si>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</si>
  <si>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</si>
  <si>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</si>
  <si>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</si>
  <si>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</si>
  <si>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</si>
  <si>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</si>
  <si>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</si>
  <si>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</si>
  <si>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</si>
  <si>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</si>
  <si>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</si>
  <si>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</si>
  <si>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</si>
  <si>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</si>
  <si>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</si>
  <si>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</si>
  <si>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</si>
  <si>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</si>
  <si>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</si>
  <si>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</si>
  <si>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</si>
  <si>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</si>
  <si>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</si>
  <si>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</si>
  <si>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</si>
  <si>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</si>
  <si>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</si>
  <si>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</si>
  <si>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</si>
  <si>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</si>
  <si>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</si>
  <si>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</si>
  <si>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</si>
  <si>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</si>
  <si>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</si>
  <si>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</si>
  <si>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</si>
  <si>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</si>
  <si>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</si>
  <si>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</si>
  <si>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</si>
  <si>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</si>
  <si>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</si>
  <si>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</si>
  <si>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</si>
  <si>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</si>
  <si>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</si>
  <si>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</si>
  <si>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</si>
  <si>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</si>
  <si>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</si>
  <si>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</si>
  <si>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</si>
  <si>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</si>
  <si>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</si>
  <si>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</si>
  <si>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</si>
  <si>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</si>
  <si>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</si>
  <si>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</si>
  <si>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</si>
  <si>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</si>
  <si>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</si>
  <si>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</si>
  <si>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</si>
  <si>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</si>
  <si>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</si>
  <si>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</si>
  <si>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</si>
  <si>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</si>
  <si>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</si>
  <si>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</si>
  <si>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</si>
  <si>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</si>
  <si>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</si>
  <si>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</si>
  <si>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</si>
  <si>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</si>
  <si>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</si>
  <si>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</si>
  <si>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</si>
  <si>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</si>
  <si>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</si>
  <si>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</si>
  <si>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</si>
  <si>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</si>
  <si>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</si>
  <si>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</si>
  <si>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</si>
  <si>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</si>
  <si>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</si>
  <si>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</si>
  <si>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</si>
  <si>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</si>
  <si>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</si>
  <si>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</si>
  <si>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</si>
  <si>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</si>
  <si>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</si>
  <si>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</si>
  <si>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</si>
  <si>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</si>
  <si>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</si>
  <si>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</si>
  <si>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</si>
  <si>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</si>
  <si>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</si>
  <si>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</si>
  <si>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</si>
  <si>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</si>
  <si>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</si>
  <si>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</si>
  <si>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</si>
  <si>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</si>
  <si>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</si>
  <si>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</si>
  <si>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</si>
  <si>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</si>
  <si>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</si>
  <si>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</si>
  <si>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</si>
  <si>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</si>
  <si>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</si>
  <si>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</si>
  <si>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</si>
  <si>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</si>
  <si>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</si>
  <si>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</si>
  <si>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</si>
  <si>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</si>
  <si>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</si>
  <si>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</si>
  <si>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</si>
  <si>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</si>
  <si>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</si>
  <si>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</si>
  <si>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</si>
  <si>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</si>
  <si>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</si>
  <si>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</si>
  <si>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</si>
  <si>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</si>
  <si>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</si>
  <si>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</si>
  <si>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</si>
  <si>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</si>
  <si>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</si>
  <si>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</si>
  <si>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</si>
  <si>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</si>
  <si>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</si>
  <si>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</si>
  <si>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</si>
  <si>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</si>
  <si>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</si>
  <si>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</si>
  <si>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</si>
  <si>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</si>
  <si>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</si>
  <si>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</si>
  <si>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</si>
  <si>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</si>
  <si>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</si>
  <si>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</si>
  <si>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</si>
  <si>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</si>
  <si>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</si>
  <si>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</si>
  <si>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</si>
  <si>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</si>
  <si>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</si>
  <si>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</si>
  <si>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</si>
  <si>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</si>
  <si>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</si>
  <si>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</si>
  <si>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</si>
  <si>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</si>
  <si>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</si>
  <si>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</si>
  <si>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</si>
  <si>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</si>
  <si>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</si>
  <si>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</si>
  <si>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</si>
  <si>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</si>
  <si>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</si>
  <si>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</si>
  <si>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</si>
  <si>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</si>
  <si>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</si>
  <si>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</si>
  <si>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</si>
  <si>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</si>
  <si>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</si>
  <si>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</si>
  <si>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</si>
  <si>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</si>
  <si>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</si>
  <si>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</si>
  <si>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</si>
  <si>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</si>
  <si>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</si>
  <si>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</si>
  <si>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</si>
  <si>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</si>
  <si>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</si>
  <si>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</si>
  <si>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</si>
  <si>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</si>
  <si>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</si>
  <si>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</si>
  <si>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</si>
  <si>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</si>
  <si>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</si>
  <si>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</si>
  <si>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</si>
  <si>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</si>
  <si>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</si>
  <si>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</si>
  <si>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</si>
  <si>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</si>
  <si>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</si>
  <si>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</si>
  <si>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</si>
  <si>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</si>
  <si>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</si>
  <si>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</si>
  <si>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</si>
  <si>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</si>
  <si>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</si>
  <si>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</si>
  <si>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</si>
  <si>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</si>
  <si>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</si>
  <si>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</si>
  <si>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</si>
  <si>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</si>
  <si>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</si>
  <si>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</si>
  <si>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</si>
  <si>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</si>
  <si>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</si>
  <si>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</si>
  <si>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</si>
  <si>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</si>
  <si>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</si>
  <si>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</si>
  <si>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</si>
  <si>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</si>
  <si>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</si>
  <si>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</si>
  <si>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</si>
  <si>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</si>
  <si>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</si>
  <si>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</si>
  <si>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</si>
  <si>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</si>
  <si>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</si>
  <si>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</si>
  <si>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</si>
  <si>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</si>
  <si>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</si>
  <si>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</si>
  <si>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</si>
  <si>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</si>
  <si>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</si>
  <si>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</si>
  <si>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</si>
  <si>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</si>
  <si>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</si>
  <si>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</si>
  <si>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</si>
  <si>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</si>
  <si>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</si>
  <si>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</si>
  <si>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</si>
  <si>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</si>
  <si>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</si>
  <si>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</si>
  <si>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</si>
  <si>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</si>
  <si>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</si>
  <si>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</si>
  <si>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</si>
  <si>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</si>
  <si>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</si>
  <si>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</si>
  <si>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</si>
  <si>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</si>
  <si>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</si>
  <si>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</si>
  <si>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</si>
  <si>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</si>
  <si>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</si>
  <si>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</si>
  <si>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</si>
  <si>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</si>
  <si>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</si>
  <si>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</si>
  <si>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</si>
  <si>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</si>
  <si>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</si>
  <si>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</si>
  <si>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</si>
  <si>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</si>
  <si>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</si>
  <si>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</si>
  <si>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</si>
  <si>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</si>
  <si>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</si>
  <si>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</si>
  <si>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</si>
  <si>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</si>
  <si>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</si>
  <si>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</si>
  <si>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</si>
  <si>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</si>
  <si>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</si>
  <si>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</si>
  <si>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</si>
  <si>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</si>
  <si>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</si>
  <si>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</si>
  <si>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</si>
  <si>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</si>
  <si>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</si>
  <si>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</si>
  <si>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</si>
  <si>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</si>
  <si>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</si>
  <si>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</si>
  <si>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</si>
  <si>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</si>
  <si>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</si>
  <si>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</si>
  <si>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</si>
  <si>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</si>
  <si>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</si>
  <si>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</si>
  <si>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</si>
  <si>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</si>
  <si>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</si>
  <si>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</si>
  <si>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</si>
  <si>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</si>
  <si>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</si>
  <si>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</si>
  <si>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</si>
  <si>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</si>
  <si>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</si>
  <si>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</si>
  <si>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</si>
  <si>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</si>
  <si>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</si>
  <si>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</si>
  <si>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</si>
  <si>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</si>
  <si>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</si>
  <si>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</si>
  <si>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</si>
  <si>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</si>
  <si>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</si>
  <si>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</si>
  <si>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</si>
  <si>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</si>
  <si>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</si>
  <si>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</si>
  <si>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</si>
  <si>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</si>
  <si>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</si>
  <si>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</si>
  <si>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</si>
  <si>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</si>
  <si>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</si>
  <si>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</si>
  <si>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</si>
  <si>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</si>
  <si>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</si>
  <si>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</si>
  <si>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</si>
  <si>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</si>
  <si>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</si>
  <si>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</si>
  <si>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</si>
  <si>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</si>
  <si>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</si>
  <si>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</si>
  <si>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</si>
  <si>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</si>
  <si>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</si>
  <si>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</si>
  <si>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</si>
  <si>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</si>
  <si>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</si>
  <si>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</si>
  <si>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</si>
  <si>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</si>
  <si>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</si>
  <si>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</si>
  <si>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</si>
  <si>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</si>
  <si>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</si>
  <si>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</si>
  <si>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</si>
  <si>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</si>
  <si>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</si>
  <si>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</si>
  <si>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</si>
  <si>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</si>
  <si>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</si>
  <si>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</si>
  <si>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</si>
  <si>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</si>
  <si>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</si>
  <si>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</si>
  <si>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</si>
  <si>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</si>
  <si>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</si>
  <si>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</si>
  <si>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</si>
  <si>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</si>
  <si>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</si>
  <si>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</si>
  <si>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</si>
  <si>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</si>
  <si>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</si>
  <si>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</si>
  <si>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</si>
  <si>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</si>
  <si>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</si>
  <si>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</si>
  <si>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</si>
  <si>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</si>
  <si>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</si>
  <si>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</si>
  <si>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</si>
  <si>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</si>
  <si>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</si>
  <si>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</si>
  <si>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</si>
  <si>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</si>
  <si>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</si>
  <si>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</si>
  <si>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</si>
  <si>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</si>
  <si>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</si>
  <si>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</si>
  <si>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</si>
  <si>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</si>
  <si>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</si>
  <si>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</si>
  <si>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</si>
  <si>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</si>
  <si>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</si>
  <si>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</si>
  <si>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</si>
  <si>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</si>
  <si>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</si>
  <si>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</si>
  <si>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</si>
  <si>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</si>
  <si>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</si>
  <si>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</si>
  <si>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</si>
  <si>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</si>
  <si>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</si>
  <si>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</si>
  <si>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</si>
  <si>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</si>
  <si>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</si>
  <si>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</si>
  <si>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</si>
  <si>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</si>
  <si>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</si>
  <si>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</si>
  <si>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</si>
  <si>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</si>
  <si>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</si>
  <si>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</si>
  <si>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</si>
  <si>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</si>
  <si>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</si>
  <si>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</si>
  <si>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</si>
  <si>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</si>
  <si>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</si>
  <si>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</si>
  <si>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</si>
  <si>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</si>
  <si>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</si>
  <si>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</si>
  <si>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</si>
  <si>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</si>
  <si>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</si>
  <si>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</si>
  <si>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</si>
  <si>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</si>
  <si>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</si>
  <si>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</si>
  <si>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</si>
  <si>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</si>
  <si>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</si>
  <si>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</si>
  <si>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</si>
  <si>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</si>
  <si>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</si>
  <si>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</si>
  <si>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</si>
  <si>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</si>
  <si>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</si>
  <si>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</si>
  <si>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</si>
  <si>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</si>
  <si>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</si>
  <si>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</si>
  <si>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</si>
  <si>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</si>
  <si>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</si>
  <si>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</si>
  <si>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</si>
  <si>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</si>
  <si>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</si>
  <si>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</si>
  <si>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</si>
  <si>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</si>
  <si>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</si>
  <si>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</si>
  <si>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</si>
  <si>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</si>
  <si>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</si>
  <si>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</si>
  <si>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</si>
  <si>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</si>
  <si>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</si>
  <si>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</si>
  <si>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</si>
  <si>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</si>
  <si>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</si>
  <si>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</si>
  <si>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</si>
  <si>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</si>
  <si>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</si>
  <si>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</si>
  <si>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</si>
  <si>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</si>
  <si>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</si>
  <si>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</si>
  <si>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</si>
  <si>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</si>
  <si>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</si>
  <si>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</si>
  <si>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</si>
  <si>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</si>
  <si>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</si>
  <si>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</si>
  <si>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</si>
  <si>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</si>
  <si>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</si>
  <si>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</si>
  <si>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</si>
  <si>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</si>
  <si>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</si>
  <si>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</si>
  <si>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</si>
  <si>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</si>
  <si>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</si>
  <si>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</si>
  <si>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</si>
  <si>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</si>
  <si>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</si>
  <si>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</si>
  <si>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</si>
  <si>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</si>
  <si>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</si>
  <si>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</si>
  <si>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</si>
  <si>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</si>
  <si>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</si>
  <si>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</si>
  <si>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</si>
  <si>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</si>
  <si>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</si>
  <si>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</si>
  <si>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</si>
  <si>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</si>
  <si>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</si>
  <si>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</si>
  <si>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</si>
  <si>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</si>
  <si>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</si>
  <si>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</si>
  <si>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</si>
  <si>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</si>
  <si>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</si>
  <si>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</si>
  <si>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</si>
  <si>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</si>
  <si>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</si>
  <si>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</si>
  <si>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</si>
  <si>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</si>
  <si>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</si>
  <si>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</si>
  <si>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</si>
  <si>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</si>
  <si>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</si>
  <si>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</si>
  <si>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</si>
  <si>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</si>
  <si>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</si>
  <si>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</si>
  <si>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</si>
  <si>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</si>
  <si>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</si>
  <si>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</si>
  <si>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</si>
  <si>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</si>
  <si>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</si>
  <si>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</si>
  <si>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</si>
  <si>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</si>
  <si>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</si>
  <si>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</si>
  <si>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</si>
  <si>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</si>
  <si>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</si>
  <si>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</si>
  <si>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</si>
  <si>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</si>
  <si>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</si>
  <si>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</si>
  <si>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</si>
  <si>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</si>
  <si>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</si>
  <si>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</si>
  <si>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</si>
  <si>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</si>
  <si>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</si>
  <si>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</si>
  <si>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</si>
  <si>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</si>
  <si>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</si>
  <si>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</si>
  <si>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</si>
  <si>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</si>
  <si>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</si>
  <si>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</si>
  <si>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</si>
  <si>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</si>
  <si>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</si>
  <si>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</si>
  <si>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</si>
  <si>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</si>
  <si>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</si>
  <si>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</si>
  <si>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</si>
  <si>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</si>
  <si>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</si>
  <si>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</si>
  <si>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</si>
  <si>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</si>
  <si>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</si>
  <si>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</si>
  <si>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</si>
  <si>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</si>
  <si>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</si>
  <si>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</si>
  <si>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</si>
  <si>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</si>
  <si>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</si>
  <si>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</si>
  <si>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</si>
  <si>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</si>
  <si>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</si>
  <si>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</si>
  <si>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</si>
  <si>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</si>
  <si>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</si>
  <si>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</si>
  <si>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</si>
  <si>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</si>
  <si>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</si>
  <si>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</si>
  <si>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</si>
  <si>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</si>
  <si>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</si>
  <si>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</si>
  <si>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</si>
  <si>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</si>
  <si>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</si>
  <si>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</si>
  <si>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</si>
  <si>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</si>
  <si>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</si>
  <si>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</si>
  <si>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</si>
  <si>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</si>
  <si>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</si>
  <si>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</si>
  <si>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</si>
  <si>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</si>
  <si>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</si>
  <si>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</si>
  <si>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</si>
  <si>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</si>
  <si>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</si>
  <si>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</si>
  <si>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</si>
  <si>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</si>
  <si>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</si>
  <si>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</si>
  <si>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</si>
  <si>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</si>
  <si>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</si>
  <si>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</si>
  <si>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</si>
  <si>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</si>
  <si>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</si>
  <si>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</si>
  <si>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</si>
  <si>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</si>
  <si>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</si>
  <si>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</si>
  <si>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</si>
  <si>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</si>
  <si>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</si>
  <si>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</si>
  <si>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</si>
  <si>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</si>
  <si>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</si>
  <si>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</si>
  <si>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</si>
  <si>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</si>
  <si>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</si>
  <si>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</si>
  <si>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</si>
  <si>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</si>
  <si>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</si>
  <si>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</si>
  <si>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</si>
  <si>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</si>
  <si>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</si>
  <si>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</si>
  <si>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</si>
  <si>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</si>
  <si>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</si>
  <si>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</si>
  <si>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</si>
  <si>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</si>
  <si>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</si>
  <si>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</si>
  <si>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</si>
  <si>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</si>
  <si>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</si>
  <si>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</si>
  <si>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</si>
  <si>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</si>
  <si>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</si>
  <si>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</si>
  <si>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</si>
  <si>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</si>
  <si>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</si>
  <si>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</si>
  <si>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</si>
  <si>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</si>
  <si>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</si>
  <si>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</si>
  <si>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</si>
  <si>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</si>
  <si>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</si>
  <si>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</si>
  <si>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</si>
  <si>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</si>
  <si>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</si>
  <si>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</si>
  <si>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</si>
  <si>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</si>
  <si>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</si>
  <si>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</si>
  <si>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</si>
  <si>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</si>
  <si>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</si>
  <si>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</si>
  <si>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</si>
  <si>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</si>
  <si>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</si>
  <si>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</si>
  <si>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</si>
  <si>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</si>
  <si>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</si>
  <si>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</si>
  <si>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</si>
  <si>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</si>
  <si>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</si>
  <si>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</si>
  <si>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</si>
  <si>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</si>
  <si>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</si>
  <si>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</si>
  <si>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</si>
  <si>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</si>
  <si>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</si>
  <si>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</si>
  <si>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</si>
  <si>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</si>
  <si>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</si>
  <si>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</si>
  <si>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</si>
  <si>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</si>
  <si>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</si>
  <si>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</si>
  <si>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</si>
  <si>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</si>
  <si>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</si>
  <si>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</si>
  <si>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</si>
  <si>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</si>
  <si>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</si>
  <si>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</si>
  <si>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</si>
  <si>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</si>
  <si>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</si>
  <si>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</si>
  <si>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</si>
  <si>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</si>
  <si>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</si>
  <si>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</si>
  <si>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</si>
  <si>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</si>
  <si>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</si>
  <si>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</si>
  <si>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</si>
  <si>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</si>
  <si>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</si>
  <si>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</si>
  <si>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</si>
  <si>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</si>
  <si>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</si>
  <si>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</si>
  <si>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</si>
  <si>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</si>
  <si>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</si>
  <si>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</si>
  <si>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</si>
  <si>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</si>
  <si>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</si>
  <si>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</si>
  <si>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</si>
  <si>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</si>
  <si>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</si>
  <si>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</si>
  <si>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</si>
  <si>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</si>
  <si>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</si>
  <si>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</si>
  <si>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</si>
  <si>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</si>
  <si>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</si>
  <si>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</si>
  <si>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</si>
  <si>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</si>
  <si>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</si>
  <si>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</si>
  <si>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</si>
  <si>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</si>
  <si>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</si>
  <si>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</si>
  <si>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</si>
  <si>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</si>
  <si>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</si>
  <si>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</si>
  <si>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</si>
  <si>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</si>
  <si>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</si>
  <si>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</si>
  <si>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</si>
  <si>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</si>
  <si>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</si>
  <si>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</si>
  <si>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</si>
  <si>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</si>
  <si>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</si>
  <si>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</si>
  <si>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</si>
  <si>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</si>
  <si>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</si>
  <si>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</si>
  <si>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</si>
  <si>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</si>
  <si>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</si>
  <si>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</si>
  <si>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</si>
  <si>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</si>
  <si>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</si>
  <si>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</si>
  <si>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</si>
  <si>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</si>
  <si>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</si>
  <si>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</si>
  <si>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</si>
  <si>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</si>
  <si>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</si>
  <si>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</si>
  <si>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</si>
  <si>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</si>
  <si>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</si>
  <si>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</si>
  <si>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</si>
  <si>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</si>
  <si>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</si>
  <si>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</si>
  <si>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</si>
  <si>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</si>
  <si>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</si>
  <si>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</si>
  <si>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</si>
  <si>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</si>
  <si>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</si>
  <si>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</si>
  <si>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</si>
  <si>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</si>
  <si>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</si>
  <si>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</si>
  <si>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</si>
  <si>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</si>
  <si>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</si>
  <si>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</si>
  <si>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</si>
  <si>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</si>
  <si>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</si>
  <si>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</si>
  <si>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</si>
  <si>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</si>
  <si>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</si>
  <si>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</si>
  <si>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</si>
  <si>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</si>
  <si>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</si>
  <si>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</si>
  <si>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</si>
  <si>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</si>
  <si>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</si>
  <si>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</si>
  <si>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</si>
  <si>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</si>
  <si>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</si>
  <si>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</si>
  <si>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</si>
  <si>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</si>
  <si>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</si>
  <si>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</si>
  <si>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</si>
  <si>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</si>
  <si>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</si>
  <si>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</si>
  <si>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</si>
  <si>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</si>
  <si>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</si>
  <si>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</si>
  <si>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</si>
  <si>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</si>
  <si>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</si>
  <si>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</si>
  <si>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</si>
  <si>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</si>
  <si>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</si>
  <si>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</si>
  <si>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</si>
  <si>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</si>
  <si>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</si>
  <si>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</si>
  <si>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</si>
  <si>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</si>
  <si>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</si>
  <si>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</si>
  <si>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</si>
  <si>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</si>
  <si>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</si>
  <si>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</si>
  <si>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</si>
  <si>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</si>
  <si>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</si>
  <si>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</si>
  <si>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</si>
  <si>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</si>
  <si>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</si>
  <si>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</si>
  <si>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</si>
  <si>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</si>
  <si>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</si>
  <si>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</si>
  <si>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</si>
  <si>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</si>
  <si>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</si>
  <si>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</si>
  <si>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</si>
  <si>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</si>
  <si>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</si>
  <si>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</si>
  <si>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</si>
  <si>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</si>
  <si>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</si>
  <si>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</si>
  <si>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</si>
  <si>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</si>
  <si>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</si>
  <si>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</si>
  <si>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</si>
  <si>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</si>
  <si>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</si>
  <si>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</si>
  <si>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</si>
  <si>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</si>
  <si>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</si>
  <si>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</si>
  <si>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</si>
  <si>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</si>
  <si>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</si>
  <si>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</si>
  <si>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</si>
  <si>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</si>
  <si>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</si>
  <si>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</si>
  <si>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</si>
  <si>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</si>
  <si>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</si>
  <si>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</si>
  <si>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</si>
  <si>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</si>
  <si>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</si>
  <si>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</si>
  <si>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</si>
  <si>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</si>
  <si>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</si>
  <si>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</si>
  <si>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</si>
  <si>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</si>
  <si>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</si>
  <si>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</si>
  <si>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</si>
  <si>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</si>
  <si>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</si>
  <si>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</si>
  <si>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</si>
  <si>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</si>
  <si>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</si>
  <si>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</si>
  <si>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</si>
  <si>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</si>
  <si>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</si>
  <si>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</si>
  <si>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</si>
  <si>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</si>
  <si>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</si>
  <si>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</si>
  <si>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</si>
  <si>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</si>
  <si>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</si>
  <si>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</si>
  <si>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</si>
  <si>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</si>
  <si>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</si>
  <si>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</si>
  <si>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</si>
  <si>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</si>
  <si>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</si>
  <si>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</si>
  <si>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</si>
  <si>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</si>
  <si>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</si>
  <si>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</si>
  <si>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</si>
  <si>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</si>
  <si>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</si>
  <si>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</si>
  <si>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</si>
  <si>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</si>
  <si>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</si>
  <si>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</si>
  <si>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</si>
  <si>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</si>
  <si>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</si>
  <si>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</si>
  <si>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</si>
  <si>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</si>
  <si>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</si>
  <si>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</si>
  <si>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</si>
  <si>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</si>
  <si>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</si>
  <si>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</si>
  <si>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</si>
  <si>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</si>
  <si>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</si>
  <si>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</si>
  <si>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</si>
  <si>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</si>
  <si>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</si>
  <si>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</si>
  <si>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</si>
  <si>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</si>
  <si>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</si>
  <si>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</si>
  <si>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</si>
  <si>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</si>
  <si>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</si>
  <si>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</si>
  <si>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</si>
  <si>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</si>
  <si>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</si>
  <si>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</si>
  <si>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</si>
  <si>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</si>
  <si>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</si>
  <si>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</si>
  <si>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</si>
  <si>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</si>
  <si>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</si>
  <si>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</si>
  <si>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</si>
  <si>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</si>
  <si>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</si>
  <si>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</si>
  <si>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</si>
  <si>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</si>
  <si>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</si>
  <si>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</si>
  <si>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</si>
  <si>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</si>
  <si>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</si>
  <si>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</si>
  <si>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</si>
  <si>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</si>
  <si>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</si>
  <si>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</si>
  <si>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</si>
  <si>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</si>
  <si>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</si>
  <si>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</si>
  <si>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</si>
  <si>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</si>
  <si>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</si>
  <si>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</si>
  <si>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</si>
  <si>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</si>
  <si>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</si>
  <si>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</si>
  <si>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</si>
  <si>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</si>
  <si>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</si>
  <si>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</si>
  <si>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</si>
  <si>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</si>
  <si>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</si>
  <si>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</si>
  <si>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</si>
  <si>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</si>
  <si>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</si>
  <si>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</si>
  <si>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</si>
  <si>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</si>
  <si>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</si>
  <si>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</si>
  <si>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</si>
  <si>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</si>
  <si>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</si>
  <si>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</si>
  <si>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</si>
  <si>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</si>
  <si>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</si>
  <si>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</si>
  <si>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</si>
  <si>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</si>
  <si>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</si>
  <si>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</si>
  <si>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</si>
  <si>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</si>
  <si>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</si>
  <si>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</si>
  <si>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</si>
  <si>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</si>
  <si>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</si>
  <si>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</si>
  <si>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</si>
  <si>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</si>
  <si>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</si>
  <si>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</si>
  <si>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</si>
  <si>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</si>
  <si>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</si>
  <si>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</si>
  <si>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</si>
  <si>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</si>
  <si>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</si>
  <si>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</si>
  <si>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</si>
  <si>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</si>
  <si>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</si>
  <si>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</si>
  <si>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</si>
  <si>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</si>
  <si>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</si>
  <si>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</si>
  <si>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</si>
  <si>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</si>
  <si>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</si>
  <si>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</si>
  <si>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</si>
  <si>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</si>
  <si>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</si>
  <si>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</si>
  <si>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</si>
  <si>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</si>
  <si>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</si>
  <si>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</si>
  <si>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</si>
  <si>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</si>
  <si>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</si>
  <si>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</si>
  <si>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</si>
  <si>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</si>
  <si>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</si>
  <si>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</si>
  <si>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</si>
  <si>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</si>
  <si>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</si>
  <si>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</si>
  <si>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</si>
  <si>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</si>
  <si>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</si>
  <si>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</si>
  <si>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</si>
  <si>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</si>
  <si>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</si>
  <si>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</si>
  <si>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</si>
  <si>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</si>
  <si>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</si>
  <si>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</si>
  <si>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</si>
  <si>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</si>
  <si>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</si>
  <si>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</si>
  <si>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</si>
  <si>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</si>
  <si>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</si>
  <si>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</si>
  <si>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</si>
  <si>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</si>
  <si>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</si>
  <si>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</si>
  <si>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</si>
  <si>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</si>
  <si>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</si>
  <si>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</si>
  <si>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</si>
  <si>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</si>
  <si>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</si>
  <si>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</si>
  <si>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</si>
  <si>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</si>
  <si>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</si>
  <si>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</si>
  <si>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</si>
  <si>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</si>
  <si>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</si>
  <si>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</si>
  <si>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</si>
  <si>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</si>
  <si>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</si>
  <si>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</si>
  <si>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</si>
  <si>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</si>
  <si>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</si>
  <si>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</si>
  <si>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</si>
  <si>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</si>
  <si>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</si>
  <si>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</si>
  <si>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</si>
  <si>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</si>
  <si>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</si>
  <si>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</si>
  <si>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</si>
  <si>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</si>
  <si>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</si>
  <si>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</si>
  <si>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</si>
  <si>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</si>
  <si>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</si>
  <si>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</si>
  <si>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</si>
  <si>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</si>
  <si>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</si>
  <si>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</si>
  <si>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</si>
  <si>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</si>
  <si>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</si>
  <si>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</si>
  <si>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</si>
  <si>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</si>
  <si>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</si>
  <si>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</si>
  <si>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</si>
  <si>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</si>
  <si>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</si>
  <si>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</si>
  <si>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</si>
  <si>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</si>
  <si>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</si>
  <si>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</si>
  <si>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</si>
  <si>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</si>
  <si>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</si>
  <si>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</si>
  <si>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</si>
  <si>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</si>
  <si>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</si>
  <si>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</si>
  <si>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</si>
  <si>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</si>
  <si>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</si>
  <si>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</si>
  <si>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</si>
  <si>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</si>
  <si>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</si>
  <si>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</si>
  <si>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</si>
  <si>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</si>
  <si>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</si>
  <si>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</si>
  <si>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</si>
  <si>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</si>
  <si>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</si>
  <si>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</si>
  <si>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</si>
  <si>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</si>
  <si>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</si>
  <si>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</si>
  <si>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</si>
  <si>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</si>
  <si>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</si>
  <si>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</si>
  <si>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</si>
  <si>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</si>
  <si>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</si>
  <si>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</si>
  <si>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</si>
  <si>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</si>
  <si>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</si>
  <si>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</si>
  <si>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</si>
  <si>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</si>
  <si>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</si>
  <si>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</si>
  <si>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</si>
  <si>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</si>
  <si>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</si>
  <si>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</si>
  <si>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</si>
  <si>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</si>
  <si>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</si>
  <si>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</si>
  <si>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</si>
  <si>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</si>
  <si>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</si>
  <si>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</si>
  <si>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</si>
  <si>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</si>
  <si>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</si>
  <si>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</si>
  <si>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</si>
  <si>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</si>
  <si>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</si>
  <si>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</si>
  <si>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</si>
  <si>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</si>
  <si>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</si>
  <si>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</si>
  <si>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</si>
  <si>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</si>
  <si>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</si>
  <si>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</si>
  <si>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</si>
  <si>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</si>
  <si>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</si>
  <si>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</si>
  <si>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</si>
  <si>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</si>
  <si>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</si>
  <si>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</si>
  <si>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</si>
  <si>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</si>
  <si>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</si>
  <si>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</si>
  <si>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</si>
  <si>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</si>
  <si>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</si>
  <si>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</si>
  <si>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</si>
  <si>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</si>
  <si>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</si>
  <si>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</si>
  <si>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</si>
  <si>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</si>
  <si>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</si>
  <si>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</si>
  <si>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</si>
  <si>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</si>
  <si>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</si>
  <si>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</si>
  <si>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</si>
  <si>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</si>
  <si>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</si>
  <si>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</si>
  <si>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</si>
  <si>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</si>
  <si>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</si>
  <si>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</si>
  <si>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</si>
  <si>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</si>
  <si>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</si>
  <si>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</si>
  <si>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</si>
  <si>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</si>
  <si>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</si>
  <si>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</si>
  <si>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</si>
  <si>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</si>
  <si>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</si>
  <si>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</si>
  <si>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</si>
  <si>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</si>
  <si>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</si>
  <si>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</si>
  <si>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</si>
  <si>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</si>
  <si>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</si>
  <si>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</si>
  <si>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</si>
  <si>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</si>
  <si>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</si>
  <si>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</si>
  <si>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</si>
  <si>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</si>
  <si>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</si>
  <si>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</si>
  <si>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</si>
  <si>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</si>
  <si>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</si>
  <si>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</si>
  <si>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</si>
  <si>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</si>
  <si>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</si>
  <si>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</si>
  <si>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</si>
  <si>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</si>
  <si>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</si>
  <si>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</si>
  <si>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</si>
  <si>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</si>
  <si>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</si>
  <si>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</si>
  <si>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</si>
  <si>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</si>
  <si>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</si>
  <si>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</si>
  <si>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</si>
  <si>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</si>
  <si>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</si>
  <si>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</si>
  <si>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</si>
  <si>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</si>
  <si>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</si>
  <si>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</si>
  <si>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</si>
  <si>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</si>
  <si>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</si>
  <si>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</si>
  <si>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</si>
  <si>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</si>
  <si>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</si>
  <si>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</si>
  <si>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</si>
  <si>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</si>
  <si>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</si>
  <si>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</si>
  <si>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</si>
  <si>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</si>
  <si>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</si>
  <si>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</si>
  <si>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</si>
  <si>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</si>
  <si>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</si>
  <si>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</si>
  <si>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</si>
  <si>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</si>
  <si>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</si>
  <si>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</si>
  <si>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</si>
  <si>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</si>
  <si>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</si>
  <si>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</si>
  <si>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</si>
  <si>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</si>
  <si>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</si>
  <si>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</si>
  <si>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</si>
  <si>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</si>
  <si>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</si>
  <si>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</si>
  <si>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</si>
  <si>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</si>
  <si>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</si>
  <si>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</si>
  <si>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</si>
  <si>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</si>
  <si>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</si>
  <si>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</si>
  <si>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</si>
  <si>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</si>
  <si>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</si>
  <si>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</si>
  <si>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</si>
  <si>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</si>
  <si>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</si>
  <si>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</si>
  <si>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</si>
  <si>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</si>
  <si>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</si>
  <si>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</si>
  <si>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</si>
  <si>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</si>
  <si>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</si>
  <si>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</si>
  <si>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</si>
  <si>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</si>
  <si>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</si>
  <si>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</si>
  <si>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</si>
  <si>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</si>
  <si>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</si>
  <si>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</si>
  <si>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</si>
  <si>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</si>
  <si>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</si>
  <si>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</si>
  <si>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</si>
  <si>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</si>
  <si>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</si>
  <si>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</si>
  <si>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</si>
  <si>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</si>
  <si>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</si>
  <si>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</si>
  <si>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</si>
  <si>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</si>
  <si>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</si>
  <si>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</si>
  <si>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</si>
  <si>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</si>
  <si>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</si>
  <si>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</si>
  <si>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</si>
  <si>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</si>
  <si>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</si>
  <si>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</si>
  <si>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</si>
  <si>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</si>
  <si>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</si>
  <si>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</si>
  <si>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</si>
  <si>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</si>
  <si>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</si>
  <si>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</si>
  <si>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</si>
  <si>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</si>
  <si>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</si>
  <si>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</si>
  <si>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</si>
  <si>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</si>
  <si>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</si>
  <si>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</si>
  <si>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</si>
  <si>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</si>
  <si>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</si>
  <si>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</si>
  <si>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</si>
  <si>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</si>
  <si>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</si>
  <si>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</si>
  <si>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</si>
  <si>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</si>
  <si>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</si>
  <si>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</si>
  <si>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</si>
  <si>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</si>
  <si>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</si>
  <si>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</si>
  <si>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</si>
  <si>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</si>
  <si>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</si>
  <si>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</si>
  <si>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</si>
  <si>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</si>
  <si>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</si>
  <si>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</si>
  <si>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</si>
  <si>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</si>
  <si>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</si>
  <si>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</si>
  <si>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</si>
  <si>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</si>
  <si>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</si>
  <si>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</si>
  <si>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</si>
  <si>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</si>
  <si>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</si>
  <si>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</si>
  <si>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</si>
  <si>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</si>
  <si>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</si>
  <si>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</si>
  <si>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</si>
  <si>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</si>
  <si>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</si>
  <si>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</si>
  <si>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</si>
  <si>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</si>
  <si>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</si>
  <si>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</si>
  <si>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</si>
  <si>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</si>
  <si>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</si>
  <si>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</si>
  <si>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</si>
  <si>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</si>
  <si>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</si>
  <si>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</si>
  <si>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</si>
  <si>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</si>
  <si>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</si>
  <si>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</si>
  <si>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</si>
  <si>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</si>
  <si>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</si>
  <si>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</si>
  <si>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</si>
  <si>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</si>
  <si>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</si>
  <si>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</si>
  <si>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</si>
  <si>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</si>
  <si>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</si>
  <si>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</si>
  <si>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</si>
  <si>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</si>
  <si>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</si>
  <si>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</si>
  <si>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</si>
  <si>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</si>
  <si>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</si>
  <si>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</si>
  <si>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</si>
  <si>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</si>
  <si>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</si>
  <si>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</si>
  <si>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</si>
  <si>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</si>
  <si>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</si>
  <si>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</si>
  <si>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</si>
  <si>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</si>
  <si>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</si>
  <si>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</si>
  <si>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</si>
  <si>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</si>
  <si>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</si>
  <si>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</si>
  <si>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</si>
  <si>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</si>
  <si>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</si>
  <si>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</si>
  <si>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</si>
  <si>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</si>
  <si>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</si>
  <si>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</si>
  <si>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</si>
  <si>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</si>
  <si>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</si>
  <si>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</si>
  <si>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</si>
  <si>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</si>
  <si>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</si>
  <si>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</si>
  <si>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</si>
  <si>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</si>
  <si>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</si>
  <si>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</si>
  <si>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</si>
  <si>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</si>
  <si>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</si>
  <si>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</si>
  <si>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</si>
  <si>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</si>
  <si>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</si>
  <si>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</si>
  <si>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</si>
  <si>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</si>
  <si>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</si>
  <si>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</si>
  <si>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</si>
  <si>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</si>
  <si>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</si>
  <si>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</si>
  <si>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</si>
  <si>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</si>
  <si>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</si>
  <si>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</si>
  <si>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</si>
  <si>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</si>
  <si>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</si>
  <si>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</si>
  <si>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</si>
  <si>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</si>
  <si>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</si>
  <si>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</si>
  <si>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</si>
  <si>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</si>
  <si>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</si>
  <si>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</si>
  <si>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</si>
  <si>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</si>
  <si>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</si>
  <si>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</si>
  <si>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</si>
  <si>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</si>
  <si>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</si>
  <si>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</si>
  <si>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</si>
  <si>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</si>
  <si>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</si>
  <si>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</si>
  <si>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</si>
  <si>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</si>
  <si>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</si>
  <si>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</si>
  <si>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</si>
  <si>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</si>
  <si>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</si>
  <si>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</si>
  <si>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</si>
  <si>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</si>
  <si>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</si>
  <si>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</si>
  <si>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</si>
  <si>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</si>
  <si>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</si>
  <si>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</si>
  <si>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</si>
  <si>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</si>
  <si>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</si>
  <si>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</si>
  <si>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</si>
  <si>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</si>
  <si>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</si>
  <si>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</si>
  <si>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</si>
  <si>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</si>
  <si>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</si>
  <si>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</si>
  <si>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</si>
  <si>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</si>
  <si>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</si>
  <si>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</si>
  <si>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</si>
  <si>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</si>
  <si>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</si>
  <si>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</si>
  <si>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</si>
  <si>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</si>
  <si>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</si>
  <si>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</si>
  <si>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</si>
  <si>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</si>
  <si>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</si>
  <si>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</si>
  <si>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</si>
  <si>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</si>
  <si>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</si>
  <si>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</si>
  <si>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</si>
  <si>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</si>
  <si>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</si>
  <si>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</si>
  <si>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</si>
  <si>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</si>
  <si>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</si>
  <si>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</si>
  <si>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</si>
  <si>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</si>
  <si>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</si>
  <si>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</si>
  <si>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</si>
  <si>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</si>
  <si>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</si>
  <si>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</si>
  <si>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</si>
  <si>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</si>
  <si>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</si>
  <si>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</si>
  <si>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</si>
  <si>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</si>
  <si>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</si>
  <si>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</si>
  <si>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</si>
  <si>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</si>
  <si>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</si>
  <si>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</si>
  <si>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</si>
  <si>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</si>
  <si>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</si>
  <si>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</si>
  <si>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</si>
  <si>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</si>
  <si>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</si>
  <si>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</si>
  <si>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</si>
  <si>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</si>
  <si>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</si>
  <si>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</si>
  <si>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</si>
  <si>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</si>
  <si>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</si>
  <si>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</si>
  <si>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</si>
  <si>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</si>
  <si>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</si>
  <si>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</si>
  <si>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</si>
  <si>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</si>
  <si>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</si>
  <si>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</si>
  <si>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</si>
  <si>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</si>
  <si>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</si>
  <si>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</si>
  <si>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</si>
  <si>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</si>
  <si>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</si>
  <si>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</si>
  <si>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</si>
  <si>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</si>
  <si>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</si>
  <si>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</si>
  <si>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</si>
  <si>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</si>
  <si>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</si>
  <si>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</si>
  <si>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</si>
  <si>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</si>
  <si>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</si>
  <si>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</si>
  <si>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</si>
  <si>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</si>
  <si>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</si>
  <si>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</si>
  <si>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</si>
  <si>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</si>
  <si>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</si>
  <si>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</si>
  <si>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</si>
  <si>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</si>
  <si>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</si>
  <si>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</si>
  <si>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</si>
  <si>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</si>
  <si>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</si>
  <si>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</si>
  <si>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</si>
  <si>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</si>
  <si>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</si>
  <si>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</si>
  <si>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</si>
  <si>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</si>
  <si>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</si>
  <si>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</si>
  <si>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</si>
  <si>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</si>
  <si>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</si>
  <si>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</si>
  <si>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</si>
  <si>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</si>
  <si>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</si>
  <si>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</si>
  <si>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</si>
  <si>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</si>
  <si>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</si>
  <si>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</si>
  <si>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</si>
  <si>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</si>
  <si>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</si>
  <si>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</si>
  <si>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</si>
  <si>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</si>
  <si>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</si>
  <si>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</si>
  <si>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</si>
  <si>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</si>
  <si>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</si>
  <si>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</si>
  <si>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</si>
  <si>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</si>
  <si>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</si>
  <si>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</si>
  <si>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</si>
  <si>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</si>
  <si>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</si>
  <si>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</si>
  <si>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</si>
  <si>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</si>
  <si>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</si>
  <si>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</si>
  <si>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</si>
  <si>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</si>
  <si>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</si>
  <si>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</si>
  <si>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</si>
  <si>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</si>
  <si>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</si>
  <si>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</si>
  <si>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</si>
  <si>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</si>
  <si>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</si>
  <si>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</si>
  <si>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</si>
  <si>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</si>
  <si>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</si>
  <si>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</si>
  <si>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</si>
  <si>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</si>
  <si>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</si>
  <si>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</si>
  <si>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</si>
  <si>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</si>
  <si>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</si>
  <si>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</si>
  <si>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</si>
  <si>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</si>
  <si>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</si>
  <si>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</si>
  <si>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</si>
  <si>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</si>
  <si>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</si>
  <si>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</si>
  <si>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</si>
  <si>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</si>
  <si>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</si>
  <si>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</si>
  <si>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</si>
  <si>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</si>
  <si>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</si>
  <si>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</si>
  <si>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</si>
  <si>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</si>
  <si>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</si>
  <si>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</si>
  <si>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</si>
  <si>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</si>
  <si>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</si>
  <si>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</si>
  <si>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</si>
  <si>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</si>
  <si>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</si>
  <si>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</si>
  <si>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</si>
  <si>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</si>
  <si>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</si>
  <si>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</si>
  <si>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</si>
  <si>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</si>
  <si>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</si>
  <si>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</si>
  <si>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</si>
  <si>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</si>
  <si>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</si>
  <si>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</si>
  <si>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</si>
  <si>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</si>
  <si>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</si>
  <si>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</si>
  <si>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</si>
  <si>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</si>
  <si>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</si>
  <si>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</si>
  <si>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</si>
  <si>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</si>
  <si>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</si>
  <si>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</si>
  <si>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</si>
  <si>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</si>
  <si>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</si>
  <si>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</si>
  <si>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</si>
  <si>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</si>
  <si>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</si>
  <si>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</si>
  <si>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</si>
  <si>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</si>
  <si>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</si>
  <si>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</si>
  <si>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</si>
  <si>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</si>
  <si>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</si>
  <si>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</si>
  <si>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</si>
  <si>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</si>
  <si>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</si>
  <si>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</si>
  <si>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</si>
  <si>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</si>
  <si>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</si>
  <si>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</si>
  <si>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</si>
  <si>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</si>
  <si>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</si>
  <si>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</si>
  <si>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</si>
  <si>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</si>
  <si>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</si>
  <si>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</si>
  <si>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</si>
  <si>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</si>
  <si>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</si>
  <si>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</si>
  <si>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</si>
  <si>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</si>
  <si>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</si>
  <si>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</si>
  <si>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</si>
  <si>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</si>
  <si>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</si>
  <si>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</si>
  <si>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</si>
  <si>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</si>
  <si>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</si>
  <si>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</si>
  <si>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</si>
  <si>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</si>
  <si>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</si>
  <si>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</si>
  <si>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</si>
  <si>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</si>
  <si>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</si>
  <si>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</si>
  <si>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</si>
  <si>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</si>
  <si>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</si>
  <si>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</si>
  <si>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</si>
  <si>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</si>
  <si>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</si>
  <si>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</si>
  <si>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</si>
  <si>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</si>
  <si>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</si>
  <si>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</si>
  <si>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</si>
  <si>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</si>
  <si>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</si>
  <si>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</si>
  <si>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</si>
  <si>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</si>
  <si>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</si>
  <si>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</si>
  <si>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</si>
  <si>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</si>
  <si>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</si>
  <si>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</si>
  <si>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</si>
  <si>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</si>
  <si>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</si>
  <si>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</si>
  <si>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</si>
  <si>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</si>
  <si>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</si>
  <si>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</si>
  <si>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</si>
  <si>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</si>
  <si>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</si>
  <si>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</si>
  <si>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</si>
  <si>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</si>
  <si>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</si>
  <si>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</si>
  <si>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</si>
  <si>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</si>
  <si>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</si>
  <si>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</si>
  <si>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</si>
  <si>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</si>
  <si>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</si>
  <si>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</si>
  <si>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</si>
  <si>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</si>
  <si>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</si>
  <si>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</si>
  <si>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</si>
  <si>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</si>
  <si>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</si>
  <si>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</si>
  <si>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</si>
  <si>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</si>
  <si>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</si>
  <si>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</si>
  <si>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</si>
  <si>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</si>
  <si>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</si>
  <si>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</si>
  <si>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</si>
  <si>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</si>
  <si>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</si>
  <si>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</si>
  <si>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</si>
  <si>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</si>
  <si>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</si>
  <si>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</si>
  <si>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</si>
  <si>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</si>
  <si>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</si>
  <si>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</si>
  <si>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</si>
  <si>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</si>
  <si>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</si>
  <si>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</si>
  <si>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</si>
  <si>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</si>
  <si>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</si>
  <si>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</si>
  <si>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</si>
  <si>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</si>
  <si>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</si>
  <si>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</si>
  <si>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</si>
  <si>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</si>
  <si>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</si>
  <si>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</si>
  <si>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</si>
  <si>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</si>
  <si>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</si>
  <si>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</si>
  <si>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</si>
  <si>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</si>
  <si>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</si>
  <si>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</si>
  <si>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</si>
  <si>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</si>
  <si>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</si>
  <si>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</si>
  <si>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</si>
  <si>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</si>
  <si>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</si>
  <si>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</si>
  <si>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</si>
  <si>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</si>
  <si>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</si>
  <si>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</si>
  <si>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</si>
  <si>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</si>
  <si>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</si>
  <si>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</si>
  <si>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</si>
  <si>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</si>
  <si>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</si>
  <si>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</si>
  <si>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</si>
  <si>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</si>
  <si>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</si>
  <si>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</si>
  <si>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</si>
  <si>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</si>
  <si>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</si>
  <si>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</si>
  <si>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</si>
  <si>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</si>
  <si>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</si>
  <si>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</si>
  <si>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</si>
  <si>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</si>
  <si>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</si>
  <si>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</si>
  <si>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</si>
  <si>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</si>
  <si>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</si>
  <si>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</si>
  <si>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</si>
  <si>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</si>
  <si>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</si>
  <si>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</si>
  <si>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</si>
  <si>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</si>
  <si>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</si>
  <si>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</si>
  <si>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</si>
  <si>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</si>
  <si>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</si>
  <si>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</si>
  <si>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</si>
  <si>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</si>
  <si>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</si>
  <si>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</si>
  <si>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</si>
  <si>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</si>
  <si>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</si>
  <si>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</si>
  <si>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</si>
  <si>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</si>
  <si>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</si>
  <si>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</si>
  <si>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</si>
  <si>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</si>
  <si>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</si>
  <si>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</si>
  <si>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</si>
  <si>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</si>
  <si>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</si>
  <si>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</si>
  <si>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</si>
  <si>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</si>
  <si>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</si>
  <si>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</si>
  <si>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</si>
  <si>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</si>
  <si>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</si>
  <si>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</si>
  <si>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</si>
  <si>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</si>
  <si>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</si>
  <si>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</si>
  <si>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</si>
  <si>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</si>
  <si>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</si>
  <si>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</si>
  <si>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</si>
  <si>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</si>
  <si>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</si>
  <si>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</si>
  <si>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</si>
  <si>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</si>
  <si>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</si>
  <si>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</si>
  <si>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</si>
  <si>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</si>
  <si>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</si>
  <si>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</si>
  <si>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</si>
  <si>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</si>
  <si>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</si>
  <si>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</si>
  <si>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</si>
  <si>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</si>
  <si>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</si>
  <si>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</si>
  <si>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</si>
  <si>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</si>
  <si>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</si>
  <si>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</si>
  <si>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</si>
  <si>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</si>
  <si>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</si>
  <si>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</si>
  <si>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</si>
  <si>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</si>
  <si>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</si>
  <si>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</si>
  <si>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</si>
  <si>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</si>
  <si>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</si>
  <si>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</si>
  <si>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</si>
  <si>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</si>
  <si>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</si>
  <si>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</si>
  <si>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</si>
  <si>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</si>
  <si>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</si>
  <si>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</si>
  <si>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</si>
  <si>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</si>
  <si>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</si>
  <si>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</si>
  <si>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</si>
  <si>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</si>
  <si>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</si>
  <si>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</si>
  <si>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</si>
  <si>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</si>
  <si>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</si>
  <si>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</si>
  <si>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</si>
  <si>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</si>
  <si>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</si>
  <si>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</si>
  <si>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</si>
  <si>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</si>
  <si>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</si>
  <si>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</si>
  <si>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</si>
  <si>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</si>
  <si>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</si>
  <si>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</si>
  <si>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</si>
  <si>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</si>
  <si>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</si>
  <si>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</si>
  <si>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</si>
  <si>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</si>
  <si>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</si>
  <si>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</si>
  <si>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</si>
  <si>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</si>
  <si>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</si>
  <si>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</si>
  <si>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</si>
  <si>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</si>
  <si>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</si>
  <si>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</si>
  <si>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</si>
  <si>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</si>
  <si>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</si>
  <si>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</si>
  <si>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</si>
  <si>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</si>
  <si>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</si>
  <si>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</si>
  <si>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</si>
  <si>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</si>
  <si>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</si>
  <si>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</si>
  <si>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</si>
  <si>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</si>
  <si>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</si>
  <si>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</si>
  <si>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</si>
  <si>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</si>
  <si>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</si>
  <si>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</si>
  <si>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</si>
  <si>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</si>
  <si>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</si>
  <si>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</si>
  <si>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</si>
  <si>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</si>
  <si>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</si>
  <si>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</si>
  <si>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</si>
  <si>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</si>
  <si>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</si>
  <si>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</si>
  <si>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</si>
  <si>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</si>
  <si>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</si>
  <si>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</si>
  <si>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</si>
  <si>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</si>
  <si>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</si>
  <si>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</si>
  <si>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</si>
  <si>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</si>
  <si>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</si>
  <si>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</si>
  <si>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</si>
  <si>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</si>
  <si>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</si>
  <si>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</si>
  <si>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</si>
  <si>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</si>
  <si>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</si>
  <si>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</si>
  <si>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</si>
  <si>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</si>
  <si>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</si>
  <si>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</si>
  <si>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</si>
  <si>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</si>
  <si>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</si>
  <si>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</si>
  <si>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</si>
  <si>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</si>
  <si>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</si>
  <si>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</si>
  <si>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</si>
  <si>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</si>
  <si>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</si>
  <si>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</si>
  <si>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</si>
  <si>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</si>
  <si>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</si>
  <si>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</si>
  <si>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</si>
  <si>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</si>
  <si>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</si>
  <si>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</si>
  <si>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</si>
  <si>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</si>
  <si>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</si>
  <si>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</si>
  <si>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</si>
  <si>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</si>
  <si>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</si>
  <si>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</si>
  <si>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</si>
  <si>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</si>
  <si>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</si>
  <si>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</si>
  <si>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</si>
  <si>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</si>
  <si>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</si>
  <si>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</si>
  <si>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</si>
  <si>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</si>
  <si>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</si>
  <si>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</si>
  <si>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</si>
  <si>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</si>
  <si>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</si>
  <si>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</si>
  <si>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</si>
  <si>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</si>
  <si>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</si>
  <si>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</si>
  <si>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</si>
  <si>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</si>
  <si>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</si>
  <si>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</si>
  <si>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</si>
  <si>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</si>
  <si>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</si>
  <si>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</si>
  <si>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</si>
  <si>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</si>
  <si>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</si>
  <si>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</si>
  <si>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</si>
  <si>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</si>
  <si>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</si>
  <si>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</si>
  <si>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</si>
  <si>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</si>
  <si>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</si>
  <si>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</si>
  <si>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</si>
  <si>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</si>
  <si>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</si>
  <si>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</si>
  <si>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</si>
  <si>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</si>
  <si>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</si>
  <si>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</si>
  <si>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</si>
  <si>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</si>
  <si>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</si>
  <si>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</si>
  <si>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</si>
  <si>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</si>
  <si>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</si>
  <si>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</si>
  <si>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</si>
  <si>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</si>
  <si>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</si>
  <si>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</si>
  <si>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</si>
  <si>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</si>
  <si>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</si>
  <si>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</si>
  <si>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</si>
  <si>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</si>
  <si>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</si>
  <si>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</si>
  <si>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</si>
  <si>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</si>
  <si>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</si>
  <si>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</si>
  <si>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</si>
  <si>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</si>
  <si>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</si>
  <si>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</si>
  <si>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</si>
  <si>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</si>
  <si>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</si>
  <si>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</si>
  <si>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</si>
  <si>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</si>
  <si>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</si>
  <si>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</si>
  <si>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</si>
  <si>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</si>
  <si>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</si>
  <si>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</si>
  <si>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</si>
  <si>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</si>
  <si>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</si>
  <si>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</si>
  <si>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</si>
  <si>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</si>
  <si>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</si>
  <si>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</si>
  <si>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</si>
  <si>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</si>
  <si>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</si>
  <si>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</si>
  <si>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</si>
  <si>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</si>
  <si>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</si>
  <si>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</si>
  <si>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</si>
  <si>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</si>
  <si>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</si>
  <si>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</si>
  <si>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</si>
  <si>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</si>
  <si>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</si>
  <si>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</si>
  <si>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</si>
  <si>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</si>
  <si>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</si>
  <si>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</si>
  <si>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</si>
  <si>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</si>
  <si>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</si>
  <si>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</si>
  <si>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</si>
  <si>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</si>
  <si>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</si>
  <si>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</si>
  <si>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</si>
  <si>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</si>
  <si>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</si>
  <si>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</si>
  <si>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</si>
  <si>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</si>
  <si>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</si>
  <si>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</si>
  <si>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</si>
  <si>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</si>
  <si>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</si>
  <si>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</si>
  <si>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</si>
  <si>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</si>
  <si>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</si>
  <si>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</si>
  <si>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</si>
  <si>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</si>
  <si>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</si>
  <si>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</si>
  <si>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</si>
  <si>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</si>
  <si>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</si>
  <si>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</si>
  <si>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</si>
  <si>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</si>
  <si>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</si>
  <si>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</si>
  <si>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</si>
  <si>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</si>
  <si>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</si>
  <si>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</si>
  <si>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</si>
  <si>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</si>
  <si>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</si>
  <si>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</si>
  <si>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</si>
  <si>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</si>
  <si>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</si>
  <si>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</si>
  <si>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</si>
  <si>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</si>
  <si>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</si>
  <si>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</si>
  <si>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</si>
  <si>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</si>
  <si>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</si>
  <si>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</si>
  <si>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</si>
  <si>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</si>
  <si>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</si>
  <si>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</si>
  <si>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</si>
  <si>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</si>
  <si>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</si>
  <si>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</si>
  <si>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</si>
  <si>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</si>
  <si>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</si>
  <si>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</si>
  <si>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</si>
  <si>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</si>
  <si>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</si>
  <si>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</si>
  <si>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</si>
  <si>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</si>
  <si>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</si>
  <si>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</si>
  <si>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</si>
  <si>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</si>
  <si>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</si>
  <si>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</si>
  <si>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</si>
  <si>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</si>
  <si>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</si>
  <si>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</si>
  <si>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</si>
  <si>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</si>
  <si>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</si>
  <si>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</si>
  <si>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</si>
  <si>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</si>
  <si>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</si>
  <si>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</si>
  <si>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</si>
  <si>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</si>
  <si>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</si>
  <si>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</si>
  <si>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</si>
  <si>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</si>
  <si>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</si>
  <si>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</si>
  <si>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</si>
  <si>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</si>
  <si>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</si>
  <si>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</si>
  <si>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</si>
  <si>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</si>
  <si>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</si>
  <si>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</si>
  <si>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</si>
  <si>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</si>
  <si>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</si>
  <si>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</si>
  <si>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</si>
  <si>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</si>
  <si>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</si>
  <si>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</si>
  <si>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</si>
  <si>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</si>
  <si>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</si>
  <si>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</si>
  <si>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</si>
  <si>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</si>
  <si>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</si>
  <si>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</si>
  <si>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</si>
  <si>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</si>
  <si>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</si>
  <si>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</si>
  <si>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</si>
  <si>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</si>
  <si>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</si>
  <si>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</si>
  <si>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</si>
  <si>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</si>
  <si>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</si>
  <si>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</si>
  <si>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</si>
  <si>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</si>
  <si>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</si>
  <si>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</si>
  <si>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</si>
  <si>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</si>
  <si>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</si>
  <si>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</si>
  <si>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</si>
  <si>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</si>
  <si>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</si>
  <si>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</si>
  <si>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</si>
  <si>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</si>
  <si>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</si>
  <si>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</si>
  <si>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</si>
  <si>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</si>
  <si>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</si>
  <si>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</si>
  <si>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</si>
  <si>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</si>
  <si>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</si>
  <si>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</si>
  <si>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</si>
  <si>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</si>
  <si>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</si>
  <si>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</si>
  <si>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</si>
  <si>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</si>
  <si>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</si>
  <si>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</si>
  <si>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</si>
  <si>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</si>
  <si>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</si>
  <si>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</si>
  <si>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</si>
  <si>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</si>
  <si>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</si>
  <si>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</si>
  <si>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</si>
  <si>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</si>
  <si>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</si>
  <si>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</si>
  <si>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</si>
  <si>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</si>
  <si>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</si>
  <si>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</si>
  <si>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</si>
  <si>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</si>
  <si>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</si>
  <si>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</si>
  <si>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</si>
  <si>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</si>
  <si>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</si>
  <si>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</si>
  <si>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</si>
  <si>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</si>
  <si>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</si>
  <si>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</si>
  <si>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</si>
  <si>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</si>
  <si>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</si>
  <si>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</si>
  <si>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</si>
  <si>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</si>
  <si>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</si>
  <si>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</si>
  <si>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</si>
  <si>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</si>
  <si>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</si>
  <si>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</si>
  <si>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</si>
  <si>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</si>
  <si>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</si>
  <si>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</si>
  <si>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</si>
  <si>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</si>
  <si>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</si>
  <si>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</si>
  <si>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</si>
  <si>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</si>
  <si>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</si>
  <si>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</si>
  <si>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</si>
  <si>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</si>
  <si>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</si>
  <si>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</si>
  <si>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</si>
  <si>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</si>
  <si>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</si>
  <si>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</si>
  <si>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</si>
  <si>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</si>
  <si>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</si>
  <si>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</si>
  <si>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</si>
  <si>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</si>
  <si>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</si>
  <si>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</si>
  <si>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</si>
  <si>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</si>
  <si>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</si>
  <si>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</si>
  <si>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</si>
  <si>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</si>
  <si>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</si>
  <si>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</si>
  <si>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</si>
  <si>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</si>
  <si>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</si>
  <si>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</si>
  <si>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</si>
  <si>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</si>
  <si>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</si>
  <si>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</si>
  <si>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</si>
  <si>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</si>
  <si>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</si>
  <si>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</si>
  <si>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</si>
  <si>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</si>
  <si>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</si>
  <si>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</si>
  <si>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</si>
  <si>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</si>
  <si>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</si>
  <si>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</si>
  <si>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</si>
  <si>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</si>
  <si>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</si>
  <si>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</si>
  <si>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</si>
  <si>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</si>
  <si>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</si>
  <si>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</si>
  <si>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</si>
  <si>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</si>
  <si>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</si>
  <si>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</si>
  <si>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</si>
  <si>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</si>
  <si>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</si>
  <si>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</si>
  <si>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</si>
  <si>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</si>
  <si>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</si>
  <si>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</si>
  <si>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</si>
  <si>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</si>
  <si>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</si>
  <si>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</si>
  <si>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</si>
  <si>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</si>
  <si>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</si>
  <si>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</si>
  <si>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</si>
  <si>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</si>
  <si>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</si>
  <si>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</si>
  <si>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</si>
  <si>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</si>
  <si>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</si>
  <si>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</si>
  <si>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</si>
  <si>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</si>
  <si>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</si>
  <si>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</si>
  <si>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</si>
  <si>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</si>
  <si>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</si>
  <si>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</si>
  <si>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</si>
  <si>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</si>
  <si>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</si>
  <si>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</si>
  <si>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</si>
  <si>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</si>
  <si>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</si>
  <si>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</si>
  <si>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</si>
  <si>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</si>
  <si>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</si>
  <si>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</si>
  <si>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</si>
  <si>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</si>
  <si>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</si>
  <si>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</si>
  <si>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</si>
  <si>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</si>
  <si>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</si>
  <si>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</si>
  <si>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</si>
  <si>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</si>
  <si>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</si>
  <si>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</si>
  <si>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</si>
  <si>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</si>
  <si>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</si>
  <si>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</si>
  <si>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</si>
  <si>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</si>
  <si>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</si>
  <si>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</si>
  <si>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</si>
  <si>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</si>
  <si>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</si>
  <si>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</si>
  <si>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</si>
  <si>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</si>
  <si>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</si>
  <si>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</si>
  <si>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</si>
  <si>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</si>
  <si>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</si>
  <si>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</si>
  <si>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</si>
  <si>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</si>
  <si>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</si>
  <si>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</si>
  <si>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</si>
  <si>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</si>
  <si>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</si>
  <si>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</si>
  <si>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</si>
  <si>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</si>
  <si>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</si>
  <si>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</si>
  <si>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</si>
  <si>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</si>
  <si>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</si>
  <si>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</si>
  <si>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</si>
  <si>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</si>
  <si>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</si>
  <si>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</si>
  <si>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</si>
  <si>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</si>
  <si>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</si>
  <si>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</si>
  <si>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</si>
  <si>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</si>
  <si>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</si>
  <si>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</si>
  <si>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</si>
  <si>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</si>
  <si>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</si>
  <si>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</si>
  <si>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</si>
  <si>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</si>
  <si>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</si>
  <si>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</si>
  <si>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</si>
  <si>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</si>
  <si>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</si>
  <si>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</si>
  <si>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</si>
  <si>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</si>
  <si>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</si>
  <si>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</si>
  <si>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</si>
  <si>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</si>
  <si>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</si>
  <si>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</si>
  <si>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</si>
  <si>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</si>
  <si>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</si>
  <si>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</si>
  <si>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</si>
  <si>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</si>
  <si>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</si>
  <si>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</si>
  <si>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</si>
  <si>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</si>
  <si>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</si>
  <si>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</si>
  <si>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</si>
  <si>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</si>
  <si>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</si>
  <si>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</si>
  <si>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</si>
  <si>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</si>
  <si>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</si>
  <si>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</si>
  <si>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</si>
  <si>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</si>
  <si>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</si>
  <si>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</si>
  <si>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</si>
  <si>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</si>
  <si>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</si>
  <si>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</si>
  <si>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</si>
  <si>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</si>
  <si>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</si>
  <si>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</si>
  <si>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</si>
  <si>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</si>
  <si>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</si>
  <si>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</si>
  <si>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</si>
  <si>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</si>
  <si>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</si>
  <si>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</si>
  <si>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</si>
  <si>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</si>
  <si>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</si>
  <si>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</si>
  <si>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</si>
  <si>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</si>
  <si>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</si>
  <si>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</si>
  <si>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</si>
  <si>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</si>
  <si>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</si>
  <si>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</si>
  <si>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</si>
  <si>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</si>
  <si>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</si>
  <si>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</si>
  <si>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</si>
  <si>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</si>
  <si>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</si>
  <si>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</si>
  <si>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</si>
  <si>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</si>
  <si>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</si>
  <si>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</si>
  <si>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</si>
  <si>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</si>
  <si>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</si>
  <si>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</si>
  <si>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</si>
  <si>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</si>
  <si>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</si>
  <si>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</si>
  <si>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</si>
  <si>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</si>
  <si>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</si>
  <si>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</si>
  <si>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</si>
  <si>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</si>
  <si>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</si>
  <si>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</si>
  <si>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</si>
  <si>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</si>
  <si>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</si>
  <si>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</si>
  <si>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</si>
  <si>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</si>
  <si>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</si>
  <si>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</si>
  <si>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</si>
  <si>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</si>
  <si>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</si>
  <si>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</si>
  <si>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</si>
  <si>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</si>
  <si>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</si>
  <si>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</si>
  <si>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</si>
  <si>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</si>
  <si>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</si>
  <si>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</si>
  <si>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</si>
  <si>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</si>
  <si>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</si>
  <si>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</si>
  <si>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</si>
  <si>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</si>
  <si>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</si>
  <si>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</si>
  <si>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</si>
  <si>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</si>
  <si>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</si>
  <si>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</si>
  <si>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</si>
  <si>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</si>
  <si>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</si>
  <si>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</si>
  <si>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</si>
  <si>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</si>
  <si>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</si>
  <si>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</si>
  <si>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</si>
  <si>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</si>
  <si>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</si>
  <si>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</si>
  <si>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</si>
  <si>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</si>
  <si>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</si>
  <si>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</si>
  <si>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</si>
  <si>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</si>
  <si>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</si>
  <si>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</si>
  <si>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</si>
  <si>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</si>
  <si>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</si>
  <si>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</si>
  <si>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</si>
  <si>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</si>
  <si>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</si>
  <si>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</si>
  <si>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</si>
  <si>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</si>
  <si>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</si>
  <si>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</si>
  <si>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</si>
  <si>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</si>
  <si>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</si>
  <si>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</si>
  <si>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</si>
  <si>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</si>
  <si>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</si>
  <si>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</si>
  <si>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</si>
  <si>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</si>
  <si>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</si>
  <si>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</si>
  <si>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</si>
  <si>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</si>
  <si>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</si>
  <si>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</si>
  <si>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</si>
  <si>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</si>
  <si>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</si>
  <si>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</si>
  <si>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</si>
  <si>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</si>
  <si>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</si>
  <si>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</si>
  <si>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</si>
  <si>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</si>
  <si>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</si>
  <si>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</si>
  <si>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</si>
  <si>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</si>
  <si>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</si>
  <si>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</si>
  <si>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</si>
  <si>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</si>
  <si>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</si>
  <si>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</si>
  <si>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</si>
  <si>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</si>
  <si>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</si>
  <si>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</si>
  <si>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</si>
  <si>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</si>
  <si>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</si>
  <si>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</si>
  <si>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</si>
  <si>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</si>
  <si>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</si>
  <si>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</si>
  <si>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</si>
  <si>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</si>
  <si>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</si>
  <si>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</si>
  <si>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</si>
  <si>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</si>
  <si>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</si>
  <si>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</si>
  <si>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</si>
  <si>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</si>
  <si>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</si>
  <si>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</si>
  <si>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</si>
  <si>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</si>
  <si>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</si>
  <si>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</si>
  <si>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</si>
  <si>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</si>
  <si>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</si>
  <si>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</si>
  <si>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</si>
  <si>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</si>
  <si>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</si>
  <si>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</si>
  <si>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</si>
  <si>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</si>
  <si>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</si>
  <si>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</si>
  <si>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</si>
  <si>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</si>
  <si>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</si>
  <si>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</si>
  <si>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</si>
  <si>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</si>
  <si>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</si>
  <si>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</si>
  <si>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</si>
  <si>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</si>
  <si>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</si>
  <si>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</si>
  <si>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</si>
  <si>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</si>
  <si>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</si>
  <si>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</si>
  <si>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</si>
  <si>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</si>
  <si>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</si>
  <si>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</si>
  <si>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</si>
  <si>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</si>
  <si>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</si>
  <si>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</si>
  <si>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</si>
  <si>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</si>
  <si>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</si>
  <si>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</si>
  <si>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</si>
  <si>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</si>
  <si>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</si>
  <si>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</si>
  <si>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</si>
  <si>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</si>
  <si>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</si>
  <si>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</si>
  <si>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</si>
  <si>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</si>
  <si>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</si>
  <si>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</si>
  <si>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</si>
  <si>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</si>
  <si>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</si>
  <si>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</si>
  <si>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</si>
  <si>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</si>
  <si>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</si>
  <si>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</si>
  <si>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</si>
  <si>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</si>
  <si>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</si>
  <si>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</si>
  <si>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</si>
  <si>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</si>
  <si>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</si>
  <si>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</si>
  <si>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</si>
  <si>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</si>
  <si>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</si>
  <si>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</si>
  <si>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</si>
  <si>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</si>
  <si>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</si>
  <si>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</si>
  <si>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</si>
  <si>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</si>
  <si>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</si>
  <si>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</si>
  <si>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</si>
  <si>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</si>
  <si>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</si>
  <si>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</si>
  <si>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</si>
  <si>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</si>
  <si>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</si>
  <si>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</si>
  <si>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</si>
  <si>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</si>
  <si>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</si>
  <si>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</si>
  <si>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</si>
  <si>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</si>
  <si>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</si>
  <si>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</si>
  <si>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</si>
  <si>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</si>
  <si>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</si>
  <si>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</si>
  <si>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</si>
  <si>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</si>
  <si>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</si>
  <si>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</si>
  <si>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</si>
  <si>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</si>
  <si>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</si>
  <si>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</si>
  <si>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</si>
  <si>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</si>
  <si>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</si>
  <si>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</si>
  <si>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</si>
  <si>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</si>
  <si>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</si>
  <si>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</si>
  <si>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</si>
  <si>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</si>
  <si>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</si>
  <si>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</si>
  <si>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</si>
  <si>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</si>
  <si>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</si>
  <si>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</si>
  <si>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</si>
  <si>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</si>
  <si>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</si>
  <si>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</si>
  <si>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</si>
  <si>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</si>
  <si>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</si>
  <si>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</si>
  <si>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</si>
  <si>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</si>
  <si>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</si>
  <si>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</si>
  <si>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</si>
  <si>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</si>
  <si>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</si>
  <si>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</si>
  <si>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</si>
  <si>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</si>
  <si>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</si>
  <si>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</si>
  <si>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</si>
  <si>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</si>
  <si>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</si>
  <si>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</si>
  <si>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</si>
  <si>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</si>
  <si>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</si>
  <si>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</si>
  <si>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</si>
  <si>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</si>
  <si>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</si>
  <si>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</si>
  <si>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</si>
  <si>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</si>
  <si>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</si>
  <si>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</si>
  <si>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</si>
  <si>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</si>
  <si>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</si>
  <si>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</si>
  <si>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</si>
  <si>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</si>
  <si>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</si>
  <si>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</si>
  <si>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</si>
  <si>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</si>
  <si>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</si>
  <si>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</si>
  <si>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</si>
  <si>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</si>
  <si>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</si>
  <si>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</si>
  <si>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</si>
  <si>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</si>
  <si>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</si>
  <si>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</si>
  <si>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</si>
  <si>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</si>
  <si>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</si>
  <si>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</si>
  <si>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</si>
  <si>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</si>
  <si>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</si>
  <si>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</si>
  <si>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</si>
  <si>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</si>
  <si>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</si>
  <si>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</si>
  <si>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</si>
  <si>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</si>
  <si>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</si>
  <si>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</si>
  <si>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</si>
  <si>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</si>
  <si>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</si>
  <si>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</si>
  <si>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</si>
  <si>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</si>
  <si>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</si>
  <si>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</si>
  <si>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</si>
  <si>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</si>
  <si>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</si>
  <si>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</si>
  <si>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</si>
  <si>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</si>
  <si>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</si>
  <si>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</si>
  <si>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</si>
  <si>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</si>
  <si>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</si>
  <si>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</si>
  <si>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</si>
  <si>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</si>
  <si>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</si>
  <si>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</si>
  <si>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</si>
  <si>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</si>
  <si>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</si>
  <si>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</si>
  <si>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</si>
  <si>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</si>
  <si>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</si>
  <si>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</si>
  <si>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</si>
  <si>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</si>
  <si>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</si>
  <si>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</si>
  <si>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</si>
  <si>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</si>
  <si>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</si>
  <si>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</si>
  <si>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</si>
  <si>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</si>
  <si>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</si>
  <si>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</si>
  <si>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</si>
  <si>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</si>
  <si>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</si>
  <si>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</si>
  <si>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</si>
  <si>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</si>
  <si>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</si>
  <si>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</si>
  <si>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</si>
  <si>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</si>
  <si>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</si>
  <si>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</si>
  <si>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</si>
  <si>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</si>
  <si>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</si>
  <si>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</si>
  <si>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</si>
  <si>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</si>
  <si>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</si>
  <si>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</si>
  <si>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</si>
  <si>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</si>
  <si>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</si>
  <si>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</si>
  <si>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</si>
  <si>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</si>
  <si>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</si>
  <si>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</si>
  <si>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</si>
  <si>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</si>
  <si>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</si>
  <si>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</si>
  <si>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</si>
  <si>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</si>
  <si>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</si>
  <si>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</si>
  <si>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</si>
  <si>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</si>
  <si>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</si>
  <si>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</si>
  <si>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</si>
  <si>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</si>
  <si>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</si>
  <si>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</si>
  <si>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</si>
  <si>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</si>
  <si>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</si>
  <si>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</si>
  <si>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</si>
  <si>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</si>
  <si>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</si>
  <si>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</si>
  <si>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</si>
  <si>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</si>
  <si>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</si>
  <si>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</si>
  <si>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</si>
  <si>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</si>
  <si>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</si>
  <si>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</si>
  <si>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</si>
  <si>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</si>
  <si>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</si>
  <si>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</si>
  <si>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</si>
  <si>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</si>
  <si>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</si>
  <si>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</si>
  <si>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</si>
  <si>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</si>
  <si>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</si>
  <si>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</si>
  <si>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</si>
  <si>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</si>
  <si>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</si>
  <si>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</si>
  <si>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</si>
  <si>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</si>
  <si>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</si>
  <si>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</si>
  <si>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</si>
  <si>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</si>
  <si>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</si>
  <si>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</si>
  <si>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</si>
  <si>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</si>
  <si>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</si>
  <si>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</si>
  <si>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</si>
  <si>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</si>
  <si>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</si>
  <si>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</si>
  <si>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</si>
  <si>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</si>
  <si>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</si>
  <si>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</si>
  <si>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</si>
  <si>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</si>
  <si>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</si>
  <si>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</si>
  <si>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</si>
  <si>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</si>
  <si>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</si>
  <si>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</si>
  <si>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</si>
  <si>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</si>
  <si>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</si>
  <si>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</si>
  <si>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</si>
  <si>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</si>
  <si>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</si>
  <si>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</si>
  <si>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</si>
  <si>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</si>
  <si>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</si>
  <si>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</si>
  <si>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</si>
  <si>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</si>
  <si>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</si>
  <si>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</si>
  <si>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</si>
  <si>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</si>
  <si>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</si>
  <si>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</si>
  <si>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</si>
  <si>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</si>
  <si>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</si>
  <si>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</si>
  <si>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</si>
  <si>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</si>
  <si>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</si>
  <si>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</si>
  <si>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</si>
  <si>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</si>
  <si>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</si>
  <si>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</si>
  <si>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</si>
  <si>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</si>
  <si>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</si>
  <si>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</si>
  <si>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</si>
  <si>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</si>
  <si>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</si>
  <si>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</si>
  <si>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</si>
  <si>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</si>
  <si>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</si>
  <si>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</si>
  <si>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</si>
  <si>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</si>
  <si>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</si>
  <si>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</si>
  <si>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</si>
  <si>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</si>
  <si>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</si>
  <si>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</si>
  <si>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</si>
  <si>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</si>
  <si>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</si>
  <si>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</si>
  <si>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</si>
  <si>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</si>
  <si>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</si>
  <si>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</si>
  <si>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</si>
  <si>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</si>
  <si>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</si>
  <si>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</si>
  <si>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</si>
  <si>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</si>
  <si>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</si>
  <si>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</si>
  <si>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</si>
  <si>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</si>
  <si>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</si>
  <si>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</si>
  <si>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</si>
  <si>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</si>
  <si>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</si>
  <si>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</si>
  <si>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</si>
  <si>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</si>
  <si>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</si>
  <si>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</si>
  <si>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</si>
  <si>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</si>
  <si>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</si>
  <si>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</si>
  <si>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</si>
  <si>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</si>
  <si>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</si>
  <si>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</si>
  <si>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</si>
  <si>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</si>
  <si>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</si>
  <si>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</si>
  <si>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</si>
  <si>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</si>
  <si>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</si>
  <si>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</si>
  <si>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</si>
  <si>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</si>
  <si>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</si>
  <si>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</si>
  <si>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</si>
  <si>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</si>
  <si>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</si>
  <si>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</si>
  <si>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</si>
  <si>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</si>
  <si>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</si>
  <si>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</si>
  <si>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</si>
  <si>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</si>
  <si>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</si>
  <si>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</si>
  <si>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</si>
  <si>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</si>
  <si>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</si>
  <si>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</si>
  <si>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</si>
  <si>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</si>
  <si>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</si>
  <si>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</si>
  <si>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</si>
  <si>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</si>
  <si>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</si>
  <si>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</si>
  <si>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</si>
  <si>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</si>
  <si>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</si>
  <si>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</si>
  <si>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</si>
  <si>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</si>
  <si>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</si>
  <si>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</si>
  <si>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</si>
  <si>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</si>
  <si>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</si>
  <si>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</si>
  <si>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</si>
  <si>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</si>
  <si>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</si>
  <si>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</si>
  <si>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</si>
  <si>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</si>
  <si>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</si>
  <si>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</si>
  <si>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</si>
  <si>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</si>
  <si>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</si>
  <si>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</si>
  <si>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</si>
  <si>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</si>
  <si>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</si>
  <si>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</si>
  <si>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</si>
  <si>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</si>
  <si>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</si>
  <si>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</si>
  <si>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</si>
  <si>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</si>
  <si>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</si>
  <si>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</si>
  <si>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</si>
  <si>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</si>
  <si>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</si>
  <si>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</si>
  <si>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</si>
  <si>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</si>
  <si>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</si>
  <si>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</si>
  <si>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</si>
  <si>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</si>
  <si>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</si>
  <si>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</si>
  <si>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</si>
  <si>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</si>
  <si>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</si>
  <si>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</si>
  <si>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</si>
  <si>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</si>
  <si>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</si>
  <si>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</si>
  <si>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</si>
  <si>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</si>
  <si>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</si>
  <si>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</si>
  <si>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</si>
  <si>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</si>
  <si>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</si>
  <si>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</si>
  <si>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</si>
  <si>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</si>
  <si>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</si>
  <si>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</si>
  <si>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</si>
  <si>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</si>
  <si>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</si>
  <si>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</si>
  <si>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</si>
  <si>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</si>
  <si>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</si>
  <si>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</si>
  <si>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</si>
  <si>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</si>
  <si>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</si>
  <si>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</si>
  <si>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</si>
  <si>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</si>
  <si>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</si>
  <si>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</si>
  <si>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</si>
  <si>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</si>
  <si>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</si>
  <si>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</si>
  <si>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</si>
  <si>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</si>
  <si>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</si>
  <si>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</si>
  <si>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</si>
  <si>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</si>
  <si>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</si>
  <si>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</si>
  <si>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</si>
  <si>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</si>
  <si>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</si>
  <si>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</si>
  <si>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</si>
  <si>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</si>
  <si>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</si>
  <si>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</si>
  <si>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</si>
  <si>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</si>
  <si>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</si>
  <si>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</si>
  <si>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</si>
  <si>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</si>
  <si>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</si>
  <si>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</si>
  <si>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</si>
  <si>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</si>
  <si>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</si>
  <si>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</si>
  <si>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</si>
  <si>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</si>
  <si>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</si>
  <si>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</si>
  <si>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</si>
  <si>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</si>
  <si>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</si>
  <si>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</si>
  <si>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</si>
  <si>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</si>
  <si>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</si>
  <si>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</si>
  <si>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</si>
  <si>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</si>
  <si>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</si>
  <si>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</si>
  <si>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</si>
  <si>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</si>
  <si>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</si>
  <si>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</si>
  <si>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</si>
  <si>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</si>
  <si>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</si>
  <si>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</si>
  <si>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</si>
  <si>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</si>
  <si>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</si>
  <si>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</si>
  <si>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</si>
  <si>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</si>
  <si>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</si>
  <si>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</si>
  <si>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</si>
  <si>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</si>
  <si>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</si>
  <si>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</si>
  <si>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</si>
  <si>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</si>
  <si>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</si>
  <si>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</si>
  <si>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</si>
  <si>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</si>
  <si>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</si>
  <si>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</si>
  <si>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</si>
  <si>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</si>
  <si>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</si>
  <si>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</si>
  <si>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</si>
  <si>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</si>
  <si>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</si>
  <si>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</si>
  <si>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</si>
  <si>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</si>
  <si>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</si>
  <si>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</si>
  <si>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</si>
  <si>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</si>
  <si>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</si>
  <si>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</si>
  <si>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</si>
  <si>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</si>
  <si>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</si>
  <si>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</si>
  <si>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</si>
  <si>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</si>
  <si>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</si>
  <si>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</si>
  <si>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</si>
  <si>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</si>
  <si>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</si>
  <si>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</si>
  <si>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</si>
  <si>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</si>
  <si>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</si>
  <si>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</si>
  <si>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</si>
  <si>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</si>
  <si>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</si>
  <si>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</si>
  <si>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</si>
  <si>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</si>
  <si>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</si>
  <si>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</si>
  <si>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</si>
  <si>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</si>
  <si>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</si>
  <si>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</si>
  <si>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</si>
  <si>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</si>
  <si>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</si>
  <si>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</si>
  <si>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</si>
  <si>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</si>
  <si>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</si>
  <si>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</si>
  <si>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</si>
  <si>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</si>
  <si>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</si>
  <si>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</si>
  <si>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</si>
  <si>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</si>
  <si>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</si>
  <si>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</si>
  <si>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</si>
  <si>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</si>
  <si>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</si>
  <si>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</si>
  <si>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</si>
  <si>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</si>
  <si>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</si>
  <si>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</si>
  <si>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</si>
  <si>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</si>
  <si>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</si>
  <si>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</si>
  <si>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</si>
  <si>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</si>
  <si>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</si>
  <si>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</si>
  <si>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</si>
  <si>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</si>
  <si>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</si>
  <si>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</si>
  <si>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</si>
  <si>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</si>
  <si>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</si>
  <si>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</si>
  <si>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</si>
  <si>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</si>
  <si>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</si>
  <si>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</si>
  <si>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</si>
  <si>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</si>
  <si>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</si>
  <si>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</si>
  <si>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</si>
  <si>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</si>
  <si>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</si>
  <si>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</si>
  <si>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</si>
  <si>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</si>
  <si>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</si>
  <si>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</si>
  <si>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</si>
  <si>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</si>
  <si>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</si>
  <si>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</si>
  <si>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</si>
  <si>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</si>
  <si>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</si>
  <si>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</si>
  <si>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</si>
  <si>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</si>
  <si>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</si>
  <si>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</si>
  <si>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</si>
  <si>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</si>
  <si>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</si>
  <si>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</si>
  <si>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</si>
  <si>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</si>
  <si>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</si>
  <si>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</si>
  <si>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</si>
  <si>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</si>
  <si>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</si>
  <si>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</si>
  <si>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</si>
  <si>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</si>
  <si>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</si>
  <si>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</si>
  <si>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</si>
  <si>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</si>
  <si>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</si>
  <si>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</si>
  <si>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</si>
  <si>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</si>
  <si>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</si>
  <si>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</si>
  <si>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</si>
  <si>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</si>
  <si>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</si>
  <si>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</si>
  <si>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</si>
  <si>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</si>
  <si>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</si>
  <si>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</si>
  <si>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</si>
  <si>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</si>
  <si>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</si>
  <si>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</si>
  <si>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</si>
  <si>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</si>
  <si>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</si>
  <si>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</si>
  <si>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</si>
  <si>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</si>
  <si>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</si>
  <si>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</si>
  <si>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</si>
  <si>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</si>
  <si>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</si>
  <si>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</si>
  <si>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</si>
  <si>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</si>
  <si>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</si>
  <si>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</si>
  <si>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</si>
  <si>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</si>
  <si>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</si>
  <si>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</si>
  <si>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</si>
  <si>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</si>
  <si>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</si>
  <si>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</si>
  <si>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</si>
  <si>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</si>
  <si>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</si>
  <si>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</si>
  <si>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</si>
  <si>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</si>
  <si>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</si>
  <si>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</si>
  <si>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</si>
  <si>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</si>
  <si>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</si>
  <si>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</si>
  <si>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</si>
  <si>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</si>
  <si>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</si>
  <si>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</si>
  <si>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</si>
  <si>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</si>
  <si>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</si>
  <si>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</si>
  <si>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</si>
  <si>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</si>
  <si>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</si>
  <si>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</si>
  <si>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</si>
  <si>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</si>
  <si>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</si>
  <si>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</si>
  <si>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</si>
  <si>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</si>
  <si>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</si>
  <si>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</si>
  <si>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</si>
  <si>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</si>
  <si>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</si>
  <si>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</si>
  <si>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</si>
  <si>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</si>
  <si>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</si>
  <si>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</si>
  <si>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</si>
  <si>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</si>
  <si>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</si>
  <si>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</si>
  <si>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</si>
  <si>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</si>
  <si>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</si>
  <si>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</si>
  <si>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</si>
  <si>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</si>
  <si>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</si>
  <si>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</si>
  <si>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</si>
  <si>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</si>
  <si>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</si>
  <si>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</si>
  <si>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</si>
  <si>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</si>
  <si>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</si>
  <si>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</si>
  <si>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</si>
  <si>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</si>
  <si>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</si>
  <si>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</si>
  <si>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</si>
  <si>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</si>
  <si>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</si>
  <si>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</si>
  <si>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</si>
  <si>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</si>
  <si>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</si>
  <si>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</si>
  <si>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</si>
  <si>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</si>
  <si>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</si>
  <si>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</si>
  <si>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</si>
  <si>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</si>
  <si>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</si>
  <si>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</si>
  <si>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</si>
  <si>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</si>
  <si>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</si>
  <si>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</si>
  <si>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</si>
  <si>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</si>
  <si>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</si>
  <si>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</si>
  <si>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</si>
  <si>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</si>
  <si>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</si>
  <si>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</si>
  <si>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</si>
  <si>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</si>
  <si>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</si>
  <si>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</si>
  <si>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</si>
  <si>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</si>
  <si>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</si>
  <si>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</si>
  <si>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</si>
  <si>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</si>
  <si>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</si>
  <si>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</si>
  <si>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</si>
  <si>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</si>
  <si>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</si>
  <si>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</si>
  <si>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</si>
  <si>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</si>
  <si>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</si>
  <si>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</si>
  <si>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</si>
  <si>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</si>
  <si>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</si>
  <si>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</si>
  <si>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</si>
  <si>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</si>
  <si>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</si>
  <si>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</si>
  <si>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</si>
  <si>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</si>
  <si>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</si>
  <si>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</si>
  <si>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</si>
  <si>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</si>
  <si>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</si>
  <si>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</si>
  <si>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</si>
  <si>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</si>
  <si>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</si>
  <si>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</si>
  <si>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</si>
  <si>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</si>
  <si>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</si>
  <si>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</si>
  <si>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</si>
  <si>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</si>
  <si>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</si>
  <si>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</si>
  <si>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</si>
  <si>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</si>
  <si>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</si>
  <si>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</si>
  <si>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</si>
  <si>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</si>
  <si>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</si>
  <si>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</si>
  <si>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</si>
  <si>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</si>
  <si>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</si>
  <si>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</si>
  <si>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</si>
  <si>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</si>
  <si>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</si>
  <si>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</si>
  <si>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</si>
  <si>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</si>
  <si>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</si>
  <si>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</si>
  <si>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</si>
  <si>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</si>
  <si>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</si>
  <si>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</si>
  <si>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</si>
  <si>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</si>
  <si>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</si>
  <si>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</si>
  <si>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</si>
  <si>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</si>
  <si>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</si>
  <si>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</si>
  <si>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</si>
  <si>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</si>
  <si>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</si>
  <si>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</si>
  <si>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</si>
  <si>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</si>
  <si>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</si>
  <si>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</si>
  <si>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</si>
  <si>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</si>
  <si>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</si>
  <si>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</si>
  <si>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</si>
  <si>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</si>
  <si>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</si>
  <si>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</si>
  <si>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</si>
  <si>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</si>
  <si>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</si>
  <si>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</si>
  <si>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</si>
  <si>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</si>
  <si>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</si>
  <si>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</si>
  <si>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</si>
  <si>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</si>
  <si>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</si>
  <si>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</si>
  <si>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</si>
  <si>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</si>
  <si>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</si>
  <si>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</si>
  <si>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</si>
  <si>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</si>
  <si>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</si>
  <si>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</si>
  <si>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</si>
  <si>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</si>
  <si>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</si>
  <si>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</si>
  <si>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</si>
  <si>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</si>
  <si>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</si>
  <si>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</si>
  <si>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</si>
  <si>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</si>
  <si>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</si>
  <si>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</si>
  <si>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</si>
  <si>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</si>
  <si>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</si>
  <si>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</si>
  <si>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</si>
  <si>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</si>
  <si>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</si>
  <si>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</si>
  <si>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</si>
  <si>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</si>
  <si>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</si>
  <si>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</si>
  <si>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</si>
  <si>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</si>
  <si>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</si>
  <si>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</si>
  <si>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</si>
  <si>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</si>
  <si>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</si>
  <si>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</si>
  <si>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</si>
  <si>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</si>
  <si>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</si>
  <si>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</si>
  <si>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</si>
  <si>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</si>
  <si>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</si>
  <si>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</si>
  <si>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</si>
  <si>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</si>
  <si>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</si>
  <si>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</si>
  <si>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</si>
  <si>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</si>
  <si>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</si>
  <si>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</si>
  <si>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</si>
  <si>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</si>
  <si>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</si>
  <si>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</si>
  <si>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</si>
  <si>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</si>
  <si>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</si>
  <si>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</si>
  <si>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</si>
  <si>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</si>
  <si>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</si>
  <si>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</si>
  <si>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</si>
  <si>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</si>
  <si>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</si>
  <si>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</si>
  <si>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</si>
  <si>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</si>
  <si>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</si>
  <si>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</si>
  <si>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</si>
  <si>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</si>
  <si>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</si>
  <si>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</si>
  <si>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</si>
  <si>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</si>
  <si>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</si>
  <si>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</si>
  <si>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</si>
  <si>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</si>
  <si>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</si>
  <si>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</si>
  <si>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</si>
  <si>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</si>
  <si>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</si>
  <si>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</si>
  <si>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</si>
  <si>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</si>
  <si>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</si>
  <si>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</si>
  <si>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</si>
  <si>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</si>
  <si>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</si>
  <si>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</si>
  <si>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</si>
  <si>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</si>
  <si>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</si>
  <si>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</si>
  <si>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</si>
  <si>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</si>
  <si>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</si>
  <si>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</si>
  <si>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</si>
  <si>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</si>
  <si>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</si>
  <si>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</si>
  <si>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</si>
  <si>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</si>
  <si>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</si>
  <si>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</si>
  <si>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</si>
  <si>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</si>
  <si>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</si>
  <si>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</si>
  <si>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</si>
  <si>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</si>
  <si>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</si>
  <si>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</si>
  <si>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</si>
  <si>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</si>
  <si>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</si>
  <si>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</si>
  <si>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</si>
  <si>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</si>
  <si>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</si>
  <si>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</si>
  <si>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</si>
  <si>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</si>
  <si>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</si>
  <si>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</si>
  <si>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</si>
  <si>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</si>
  <si>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</si>
  <si>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</si>
  <si>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</si>
  <si>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</si>
  <si>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</si>
  <si>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</si>
  <si>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</si>
  <si>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</si>
  <si>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</si>
  <si>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</si>
  <si>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</si>
  <si>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</si>
  <si>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</si>
  <si>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</si>
  <si>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</si>
  <si>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</si>
  <si>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</si>
  <si>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</si>
  <si>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</si>
  <si>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</si>
  <si>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</si>
  <si>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</si>
  <si>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</si>
  <si>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</si>
  <si>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</si>
  <si>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</si>
  <si>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</si>
  <si>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</si>
  <si>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</si>
  <si>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</si>
  <si>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</si>
  <si>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</si>
  <si>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</si>
  <si>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</si>
  <si>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</si>
  <si>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</si>
  <si>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</si>
  <si>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</si>
  <si>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</si>
  <si>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</si>
  <si>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</si>
  <si>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</si>
  <si>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</si>
  <si>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</si>
  <si>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</si>
  <si>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</si>
  <si>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</si>
  <si>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</si>
  <si>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</si>
  <si>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</si>
  <si>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</si>
  <si>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</si>
  <si>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</si>
  <si>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</si>
  <si>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</si>
  <si>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</si>
  <si>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</si>
  <si>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</si>
  <si>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</si>
  <si>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</si>
  <si>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</si>
  <si>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</si>
  <si>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</si>
  <si>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</si>
  <si>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</si>
  <si>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</si>
  <si>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</si>
  <si>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</si>
  <si>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</si>
  <si>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</si>
  <si>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</si>
  <si>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</si>
  <si>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</si>
  <si>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</si>
  <si>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</si>
  <si>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</si>
  <si>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</si>
  <si>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</si>
  <si>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</si>
  <si>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</si>
  <si>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</si>
  <si>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</si>
  <si>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</si>
  <si>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</si>
  <si>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</si>
  <si>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</si>
  <si>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</si>
  <si>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</si>
  <si>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</si>
  <si>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</si>
  <si>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</si>
  <si>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</si>
  <si>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</si>
  <si>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</si>
  <si>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</si>
  <si>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</si>
  <si>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</si>
  <si>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</si>
  <si>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</si>
  <si>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</si>
  <si>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</si>
  <si>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</si>
  <si>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</si>
  <si>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</si>
  <si>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</si>
  <si>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</si>
  <si>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</si>
  <si>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</si>
  <si>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</si>
  <si>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</si>
  <si>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</si>
  <si>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</si>
  <si>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</si>
  <si>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</si>
  <si>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</si>
  <si>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</si>
  <si>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</si>
  <si>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</si>
  <si>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</si>
  <si>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</si>
  <si>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</si>
  <si>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</si>
  <si>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</si>
  <si>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</si>
  <si>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</si>
  <si>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</si>
  <si>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</si>
  <si>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</si>
  <si>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</si>
  <si>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</si>
  <si>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</si>
  <si>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</si>
  <si>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</si>
  <si>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</si>
  <si>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</si>
  <si>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</si>
  <si>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</si>
  <si>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</si>
  <si>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</si>
  <si>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</si>
  <si>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</si>
  <si>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</si>
  <si>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</si>
  <si>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</si>
  <si>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</si>
  <si>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</si>
  <si>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</si>
  <si>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</si>
  <si>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</si>
  <si>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</si>
  <si>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</si>
  <si>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</si>
  <si>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</si>
  <si>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</si>
  <si>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</si>
  <si>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</si>
  <si>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</si>
  <si>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</si>
  <si>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</si>
  <si>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</si>
  <si>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</si>
  <si>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</si>
  <si>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</si>
  <si>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</si>
  <si>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</si>
  <si>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</si>
  <si>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</si>
  <si>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</si>
  <si>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</si>
  <si>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</si>
  <si>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</si>
  <si>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</si>
  <si>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</si>
  <si>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</si>
  <si>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</si>
  <si>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</si>
  <si>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</si>
  <si>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</si>
  <si>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</si>
  <si>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</si>
  <si>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</si>
  <si>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</si>
  <si>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</si>
  <si>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</si>
  <si>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</si>
  <si>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</si>
  <si>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</si>
  <si>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</si>
  <si>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</si>
  <si>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</si>
  <si>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</si>
  <si>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</si>
  <si>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</si>
  <si>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</si>
  <si>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</si>
  <si>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</si>
  <si>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</si>
  <si>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</si>
  <si>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</si>
  <si>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</si>
  <si>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</si>
  <si>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</si>
  <si>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</si>
  <si>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</si>
  <si>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</si>
  <si>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</si>
  <si>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</si>
  <si>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</si>
  <si>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</si>
  <si>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</si>
  <si>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</si>
  <si>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</si>
  <si>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</si>
  <si>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</si>
  <si>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</si>
  <si>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</si>
  <si>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</si>
  <si>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</si>
  <si>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</si>
  <si>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</si>
  <si>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</si>
  <si>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</si>
  <si>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</si>
  <si>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</si>
  <si>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</si>
  <si>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</si>
  <si>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</si>
  <si>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</si>
  <si>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</si>
  <si>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</si>
  <si>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</si>
  <si>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</si>
  <si>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</si>
  <si>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</si>
  <si>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</si>
  <si>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</si>
  <si>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</si>
  <si>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</si>
  <si>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</si>
  <si>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</si>
  <si>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</si>
  <si>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</si>
  <si>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</si>
  <si>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</si>
  <si>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</si>
  <si>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</si>
  <si>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</si>
  <si>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</si>
  <si>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</si>
  <si>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</si>
  <si>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</si>
  <si>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</si>
  <si>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</si>
  <si>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</si>
  <si>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</si>
  <si>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</si>
  <si>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</si>
  <si>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</si>
  <si>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</si>
  <si>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</si>
  <si>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</si>
  <si>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</si>
  <si>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</si>
  <si>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</si>
  <si>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</si>
  <si>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</si>
  <si>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</si>
  <si>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</si>
  <si>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</si>
  <si>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</si>
  <si>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</si>
  <si>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</si>
  <si>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</si>
  <si>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</si>
  <si>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</si>
  <si>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</si>
  <si>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</si>
  <si>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</si>
  <si>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</si>
  <si>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</si>
  <si>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</si>
  <si>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</si>
  <si>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</si>
  <si>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</si>
  <si>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</si>
  <si>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</si>
  <si>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</si>
  <si>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</si>
  <si>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</si>
  <si>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</si>
  <si>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</si>
  <si>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</si>
  <si>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</si>
  <si>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</si>
  <si>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</si>
  <si>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</si>
  <si>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</si>
  <si>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</si>
  <si>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</si>
  <si>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</si>
  <si>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</si>
  <si>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</si>
  <si>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</si>
  <si>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</si>
  <si>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</si>
  <si>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</si>
  <si>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</si>
  <si>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</si>
  <si>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</si>
  <si>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</si>
  <si>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</si>
  <si>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</si>
  <si>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</si>
  <si>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</si>
  <si>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</si>
  <si>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</si>
  <si>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</si>
  <si>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</si>
  <si>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</si>
  <si>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</si>
  <si>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</si>
  <si>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</si>
  <si>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</si>
  <si>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</si>
  <si>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</si>
  <si>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</si>
  <si>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</si>
  <si>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</si>
  <si>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</si>
  <si>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</si>
  <si>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</si>
  <si>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</si>
  <si>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</si>
  <si>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</si>
  <si>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</si>
  <si>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</si>
  <si>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</si>
  <si>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</si>
  <si>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</si>
  <si>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</si>
  <si>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</si>
  <si>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</si>
  <si>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</si>
  <si>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</si>
  <si>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</si>
  <si>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</si>
  <si>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</si>
  <si>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</si>
  <si>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</si>
  <si>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</si>
  <si>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</si>
  <si>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</si>
  <si>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</si>
  <si>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</si>
  <si>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</si>
  <si>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</si>
  <si>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</si>
  <si>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</si>
  <si>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</si>
  <si>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</si>
  <si>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</si>
  <si>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</si>
  <si>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</si>
  <si>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</si>
  <si>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</si>
  <si>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</si>
  <si>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</si>
  <si>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</si>
  <si>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</si>
  <si>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</si>
  <si>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</si>
  <si>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</si>
  <si>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</si>
  <si>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</si>
  <si>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</si>
  <si>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</si>
  <si>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</si>
  <si>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</si>
  <si>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</si>
  <si>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</si>
  <si>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</si>
  <si>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</si>
  <si>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</si>
  <si>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</si>
  <si>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</si>
  <si>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</si>
  <si>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</si>
  <si>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</si>
  <si>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</si>
  <si>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</si>
  <si>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</si>
  <si>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</si>
  <si>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</si>
  <si>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</si>
  <si>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</si>
  <si>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</si>
  <si>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</si>
  <si>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</si>
  <si>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</si>
  <si>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</si>
  <si>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</si>
  <si>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</si>
  <si>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</si>
  <si>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</si>
  <si>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</si>
  <si>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</si>
  <si>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</si>
  <si>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</si>
  <si>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</si>
  <si>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</si>
  <si>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</si>
  <si>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</si>
  <si>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</si>
  <si>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</si>
  <si>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</si>
  <si>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</si>
  <si>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</si>
  <si>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</si>
  <si>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</si>
  <si>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</si>
  <si>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</si>
  <si>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</si>
  <si>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</si>
  <si>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</si>
  <si>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</si>
  <si>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</si>
  <si>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</si>
  <si>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</si>
  <si>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</si>
  <si>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</si>
  <si>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</si>
  <si>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</si>
  <si>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</si>
  <si>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</si>
  <si>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</si>
  <si>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</si>
  <si>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</si>
  <si>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</si>
  <si>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</si>
  <si>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</si>
  <si>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</si>
  <si>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</si>
  <si>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</si>
  <si>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</si>
  <si>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</si>
  <si>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</si>
  <si>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</si>
  <si>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</si>
  <si>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</si>
  <si>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</si>
  <si>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</si>
  <si>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</si>
  <si>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</si>
  <si>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</si>
  <si>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</si>
  <si>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</si>
  <si>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</si>
  <si>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</si>
  <si>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</si>
  <si>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</si>
  <si>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</si>
  <si>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</si>
  <si>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</si>
  <si>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</si>
  <si>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</si>
  <si>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</si>
  <si>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</si>
  <si>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</si>
  <si>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</si>
  <si>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</si>
  <si>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</si>
  <si>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</si>
  <si>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</si>
  <si>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</si>
  <si>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</si>
  <si>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</si>
  <si>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</si>
  <si>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</si>
  <si>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</si>
  <si>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</si>
  <si>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</si>
  <si>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</si>
  <si>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</si>
  <si>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</si>
  <si>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</si>
  <si>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</si>
  <si>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</si>
  <si>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</si>
  <si>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</si>
  <si>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</si>
  <si>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</si>
  <si>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</si>
  <si>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</si>
  <si>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</si>
  <si>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</si>
  <si>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</si>
  <si>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</si>
  <si>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</si>
  <si>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</si>
  <si>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</si>
  <si>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</si>
  <si>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</si>
  <si>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</si>
  <si>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</si>
  <si>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</si>
  <si>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</si>
  <si>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</si>
  <si>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</si>
  <si>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</si>
  <si>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</si>
  <si>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</si>
  <si>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</si>
  <si>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</si>
  <si>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</si>
  <si>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</si>
  <si>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</si>
  <si>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</si>
  <si>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</si>
  <si>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</si>
  <si>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</si>
  <si>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</si>
  <si>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</si>
  <si>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</si>
  <si>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</si>
  <si>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</si>
  <si>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</si>
  <si>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</si>
  <si>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</si>
  <si>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</si>
  <si>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</si>
  <si>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</si>
  <si>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</si>
  <si>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</si>
  <si>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</si>
  <si>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</si>
  <si>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</si>
  <si>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</si>
  <si>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</si>
  <si>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</si>
  <si>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</si>
  <si>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</si>
  <si>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</si>
  <si>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</si>
  <si>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</si>
  <si>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</si>
  <si>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</si>
  <si>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</si>
  <si>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</si>
  <si>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</si>
  <si>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</si>
  <si>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</si>
  <si>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</si>
  <si>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</si>
  <si>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</si>
  <si>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</si>
  <si>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</si>
  <si>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</si>
  <si>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</si>
  <si>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</si>
  <si>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</si>
  <si>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</si>
  <si>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</si>
  <si>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</si>
  <si>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</si>
  <si>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</si>
  <si>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</si>
  <si>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</si>
  <si>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</si>
  <si>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</si>
  <si>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</si>
  <si>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</si>
  <si>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</si>
  <si>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</si>
  <si>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</si>
  <si>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</si>
  <si>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</si>
  <si>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</si>
  <si>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</si>
  <si>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</si>
  <si>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</si>
  <si>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</si>
  <si>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</si>
  <si>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</si>
  <si>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</si>
  <si>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</si>
  <si>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</si>
  <si>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</si>
  <si>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</si>
  <si>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</si>
  <si>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</si>
  <si>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</si>
  <si>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</si>
  <si>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</si>
  <si>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</si>
  <si>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</si>
  <si>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</si>
  <si>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</si>
  <si>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</si>
  <si>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</si>
  <si>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</si>
  <si>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</si>
  <si>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</si>
  <si>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</si>
  <si>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</si>
  <si>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</si>
  <si>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</si>
  <si>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</si>
  <si>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</si>
  <si>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</si>
  <si>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</si>
  <si>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</si>
  <si>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</si>
  <si>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</si>
  <si>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</si>
  <si>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</si>
  <si>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</si>
  <si>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</si>
  <si>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</si>
  <si>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</si>
  <si>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</si>
  <si>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</si>
  <si>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</si>
  <si>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</si>
  <si>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</si>
  <si>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</si>
  <si>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</si>
  <si>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</si>
  <si>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</si>
  <si>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</si>
  <si>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</si>
  <si>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</si>
  <si>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</si>
  <si>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</si>
  <si>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</si>
  <si>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</si>
  <si>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</si>
  <si>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</si>
  <si>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</si>
  <si>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</si>
  <si>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</si>
  <si>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</si>
  <si>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</si>
  <si>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</si>
  <si>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</si>
  <si>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</si>
  <si>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</si>
  <si>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</si>
  <si>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</si>
  <si>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</si>
  <si>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</si>
  <si>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</si>
  <si>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</si>
  <si>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</si>
  <si>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</si>
  <si>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</si>
  <si>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</si>
  <si>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</si>
  <si>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</si>
  <si>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</si>
  <si>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</si>
  <si>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</si>
  <si>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</si>
  <si>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</si>
  <si>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</si>
  <si>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</si>
  <si>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</si>
  <si>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</si>
  <si>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</si>
  <si>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</si>
  <si>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</si>
  <si>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</si>
  <si>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</si>
  <si>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</si>
  <si>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</si>
  <si>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</si>
  <si>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</si>
  <si>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</si>
  <si>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</si>
  <si>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</si>
  <si>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</si>
  <si>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</si>
  <si>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</si>
  <si>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</si>
  <si>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</si>
  <si>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</si>
  <si>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</si>
  <si>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</si>
  <si>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</si>
  <si>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</si>
  <si>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</si>
  <si>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</si>
  <si>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</si>
  <si>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</si>
  <si>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</si>
  <si>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</si>
  <si>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</si>
  <si>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</si>
  <si>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</si>
  <si>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</si>
  <si>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</si>
  <si>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</si>
  <si>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</si>
  <si>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</si>
  <si>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</si>
  <si>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</si>
  <si>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</si>
  <si>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</si>
  <si>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</si>
  <si>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</si>
  <si>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</si>
  <si>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</si>
  <si>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</si>
  <si>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</si>
  <si>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</si>
  <si>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</si>
  <si>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</si>
  <si>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</si>
  <si>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</si>
  <si>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</si>
  <si>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</si>
  <si>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</si>
  <si>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</si>
  <si>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</si>
  <si>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</si>
  <si>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</si>
  <si>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</si>
  <si>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</si>
  <si>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</si>
  <si>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</si>
  <si>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</si>
  <si>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</si>
  <si>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</si>
  <si>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</si>
  <si>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</si>
  <si>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</si>
  <si>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</si>
  <si>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</si>
  <si>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</si>
  <si>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</si>
  <si>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</si>
  <si>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</si>
  <si>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</si>
  <si>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</si>
  <si>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</si>
  <si>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</si>
  <si>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</si>
  <si>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</si>
  <si>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</si>
  <si>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</si>
  <si>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</si>
  <si>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</si>
  <si>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</si>
  <si>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</si>
  <si>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</si>
  <si>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</si>
  <si>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</si>
  <si>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</si>
  <si>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</si>
  <si>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</si>
  <si>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</si>
  <si>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</si>
  <si>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</si>
  <si>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</si>
  <si>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</si>
  <si>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</si>
  <si>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</si>
  <si>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</si>
  <si>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</si>
  <si>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</si>
  <si>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</si>
  <si>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</si>
  <si>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</si>
  <si>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</si>
  <si>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</si>
  <si>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</si>
  <si>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</si>
  <si>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</si>
  <si>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</si>
  <si>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</si>
  <si>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</si>
  <si>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</si>
  <si>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</si>
  <si>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</si>
  <si>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</si>
  <si>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</si>
  <si>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</si>
  <si>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</si>
  <si>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</si>
  <si>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</si>
  <si>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</si>
  <si>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</si>
  <si>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</si>
  <si>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</si>
  <si>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</si>
  <si>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</si>
  <si>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</si>
  <si>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</si>
  <si>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</si>
  <si>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</si>
  <si>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</si>
  <si>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</si>
  <si>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</si>
  <si>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</si>
  <si>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</si>
  <si>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</si>
  <si>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</si>
  <si>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</si>
  <si>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</si>
  <si>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</si>
  <si>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</si>
  <si>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</si>
  <si>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</si>
  <si>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</si>
  <si>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</si>
  <si>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</si>
  <si>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</si>
  <si>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</si>
  <si>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</si>
  <si>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</si>
  <si>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</si>
  <si>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</si>
  <si>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</si>
  <si>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</si>
  <si>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</si>
  <si>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</si>
  <si>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</si>
  <si>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</si>
  <si>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</si>
  <si>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</si>
  <si>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</si>
  <si>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</si>
  <si>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</si>
  <si>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</si>
  <si>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</si>
  <si>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</si>
  <si>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</si>
  <si>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</si>
  <si>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</si>
  <si>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</si>
  <si>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</si>
  <si>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</si>
  <si>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</si>
  <si>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</si>
  <si>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</si>
  <si>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</si>
  <si>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</si>
  <si>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</si>
  <si>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</si>
  <si>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</si>
  <si>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</si>
  <si>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</si>
  <si>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</si>
  <si>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</si>
  <si>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</si>
  <si>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</si>
  <si>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</si>
  <si>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</si>
  <si>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</si>
  <si>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</si>
  <si>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</si>
  <si>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</si>
  <si>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</si>
  <si>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</si>
  <si>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</si>
  <si>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</si>
  <si>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</si>
  <si>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</si>
  <si>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</si>
  <si>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</si>
  <si>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</si>
  <si>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</si>
  <si>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</si>
  <si>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</si>
  <si>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</si>
  <si>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</si>
  <si>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</si>
  <si>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</si>
  <si>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</si>
  <si>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</si>
  <si>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</si>
  <si>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</si>
  <si>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</si>
  <si>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</si>
  <si>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</si>
  <si>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</si>
  <si>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</si>
  <si>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</si>
  <si>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</si>
  <si>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</si>
  <si>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</si>
  <si>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</si>
  <si>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</si>
  <si>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</si>
  <si>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</si>
  <si>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</si>
  <si>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</si>
  <si>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</si>
  <si>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</si>
  <si>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</si>
  <si>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</si>
  <si>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</si>
  <si>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</si>
  <si>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</si>
  <si>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</si>
  <si>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</si>
  <si>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</si>
  <si>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</si>
  <si>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</si>
  <si>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</si>
  <si>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</si>
  <si>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</si>
  <si>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</si>
  <si>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</si>
  <si>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</si>
  <si>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</si>
  <si>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</si>
  <si>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</si>
  <si>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</si>
  <si>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</si>
  <si>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</si>
  <si>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</si>
  <si>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</si>
  <si>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</si>
  <si>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</si>
  <si>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</si>
  <si>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</si>
  <si>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</si>
  <si>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</si>
  <si>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</si>
  <si>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</si>
  <si>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</si>
  <si>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</si>
  <si>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</si>
  <si>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</si>
  <si>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</si>
  <si>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</si>
  <si>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</si>
  <si>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</si>
  <si>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</si>
  <si>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</si>
  <si>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</si>
  <si>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</si>
  <si>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</si>
  <si>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</si>
  <si>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</si>
  <si>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</si>
  <si>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</si>
  <si>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</si>
  <si>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</si>
  <si>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</si>
  <si>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</si>
  <si>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</si>
  <si>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</si>
  <si>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</si>
  <si>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</si>
  <si>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</si>
  <si>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</si>
  <si>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</si>
  <si>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</si>
  <si>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</si>
  <si>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</si>
  <si>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</si>
  <si>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</si>
  <si>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</si>
  <si>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</si>
  <si>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</si>
  <si>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</si>
  <si>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</si>
  <si>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</si>
  <si>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</si>
  <si>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</si>
  <si>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</si>
  <si>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</si>
  <si>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</si>
  <si>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</si>
  <si>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</si>
  <si>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</si>
  <si>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</si>
  <si>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</si>
  <si>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</si>
  <si>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</si>
  <si>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</si>
  <si>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</si>
  <si>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</si>
  <si>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</si>
  <si>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</si>
  <si>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</si>
  <si>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</si>
  <si>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</si>
  <si>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</si>
  <si>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</si>
  <si>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</si>
  <si>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</si>
  <si>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</si>
  <si>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</si>
  <si>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</si>
  <si>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</si>
  <si>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</si>
  <si>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</si>
  <si>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</si>
  <si>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</si>
  <si>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</si>
  <si>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</si>
  <si>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</si>
  <si>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</si>
  <si>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</si>
  <si>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</si>
  <si>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</si>
  <si>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</si>
  <si>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</si>
  <si>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</si>
  <si>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</si>
  <si>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</si>
  <si>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</si>
  <si>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</si>
  <si>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</si>
  <si>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</si>
  <si>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</si>
  <si>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</si>
  <si>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</si>
  <si>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</si>
  <si>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</si>
  <si>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</si>
  <si>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</si>
  <si>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</si>
  <si>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</si>
  <si>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</si>
  <si>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</si>
  <si>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</si>
  <si>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</si>
  <si>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</si>
  <si>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</si>
  <si>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</si>
  <si>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</si>
  <si>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</si>
  <si>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</si>
  <si>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</si>
  <si>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</si>
  <si>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</si>
  <si>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</si>
  <si>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</si>
  <si>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</si>
  <si>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</si>
  <si>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</si>
  <si>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</si>
  <si>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</si>
  <si>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</si>
  <si>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</si>
  <si>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</si>
  <si>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</si>
  <si>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</si>
  <si>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</si>
  <si>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</si>
  <si>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</si>
  <si>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</si>
  <si>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</si>
  <si>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</si>
  <si>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</si>
  <si>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</si>
  <si>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</si>
  <si>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</si>
  <si>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</si>
  <si>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</si>
  <si>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</si>
  <si>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</si>
  <si>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</si>
  <si>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</si>
  <si>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</si>
  <si>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</si>
  <si>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</si>
  <si>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</si>
  <si>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</si>
  <si>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</si>
  <si>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</si>
  <si>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</si>
  <si>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</si>
  <si>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</si>
  <si>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</si>
  <si>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</si>
  <si>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</si>
  <si>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</si>
  <si>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</si>
  <si>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</si>
  <si>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</si>
  <si>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</si>
  <si>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</si>
  <si>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</si>
  <si>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</si>
  <si>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</si>
  <si>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</si>
  <si>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</si>
  <si>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</si>
  <si>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</si>
  <si>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</si>
  <si>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</si>
  <si>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</si>
  <si>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</si>
  <si>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</si>
  <si>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</si>
  <si>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</si>
  <si>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</si>
  <si>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</si>
  <si>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</si>
  <si>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</si>
  <si>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</si>
  <si>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</si>
  <si>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</si>
  <si>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</si>
  <si>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</si>
  <si>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</si>
  <si>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</si>
  <si>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</si>
  <si>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</si>
  <si>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</si>
  <si>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</si>
  <si>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</si>
  <si>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</si>
  <si>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</si>
  <si>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</si>
  <si>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</si>
  <si>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</si>
  <si>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</si>
  <si>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</si>
  <si>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</si>
  <si>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</si>
  <si>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</si>
  <si>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</si>
  <si>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</si>
  <si>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</si>
  <si>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</si>
  <si>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</si>
  <si>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</si>
  <si>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</si>
  <si>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</si>
  <si>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</si>
  <si>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</si>
  <si>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</si>
  <si>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</si>
  <si>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</si>
  <si>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</si>
  <si>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</si>
  <si>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</si>
  <si>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</si>
  <si>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</si>
  <si>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</si>
  <si>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</si>
  <si>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</si>
  <si>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</si>
  <si>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</si>
  <si>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</si>
  <si>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</si>
  <si>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</si>
  <si>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</si>
  <si>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</si>
  <si>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</si>
  <si>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</si>
  <si>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</si>
  <si>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</si>
  <si>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</si>
  <si>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</si>
  <si>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</si>
  <si>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</si>
  <si>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</si>
  <si>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</si>
  <si>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</si>
  <si>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</si>
  <si>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</si>
  <si>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</si>
  <si>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</si>
  <si>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</si>
  <si>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</si>
  <si>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</si>
  <si>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</si>
  <si>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</si>
  <si>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</si>
  <si>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</si>
  <si>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</si>
  <si>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</si>
  <si>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</si>
  <si>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</si>
  <si>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</si>
  <si>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</si>
  <si>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</si>
  <si>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</si>
  <si>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</si>
  <si>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</si>
  <si>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</si>
  <si>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</si>
  <si>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</si>
  <si>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</si>
  <si>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</si>
  <si>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</si>
  <si>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</si>
  <si>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</si>
  <si>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</si>
  <si>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</si>
  <si>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</si>
  <si>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</si>
  <si>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</si>
  <si>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</si>
  <si>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</si>
  <si>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</si>
  <si>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</si>
  <si>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</si>
  <si>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</si>
  <si>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</si>
  <si>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</si>
  <si>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</si>
  <si>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</si>
  <si>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</si>
  <si>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</si>
  <si>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</si>
  <si>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</si>
  <si>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</si>
  <si>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</si>
  <si>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</si>
  <si>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</si>
  <si>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</si>
  <si>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</si>
  <si>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</si>
  <si>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</si>
  <si>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</si>
  <si>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</si>
  <si>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</si>
  <si>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</si>
  <si>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</si>
  <si>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</si>
  <si>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</si>
  <si>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</si>
  <si>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</si>
  <si>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</si>
  <si>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</si>
  <si>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</si>
  <si>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</si>
  <si>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</si>
  <si>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</si>
  <si>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</si>
  <si>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</si>
  <si>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</si>
  <si>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</si>
  <si>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</si>
  <si>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</si>
  <si>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</si>
  <si>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</si>
  <si>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</si>
  <si>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</si>
  <si>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</si>
  <si>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</si>
  <si>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</si>
  <si>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</si>
  <si>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</si>
  <si>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</si>
  <si>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</si>
  <si>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</si>
  <si>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</si>
  <si>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</si>
  <si>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</si>
  <si>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</si>
  <si>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</si>
  <si>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</si>
  <si>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</si>
  <si>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</si>
  <si>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</si>
  <si>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</si>
  <si>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</si>
  <si>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</si>
  <si>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</si>
  <si>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</si>
  <si>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</si>
  <si>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</si>
  <si>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</si>
  <si>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</si>
  <si>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</si>
  <si>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</si>
  <si>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</si>
  <si>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</si>
  <si>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</si>
  <si>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</si>
  <si>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</si>
  <si>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</si>
  <si>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</si>
  <si>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</si>
  <si>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</si>
  <si>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</si>
  <si>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</si>
  <si>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</si>
  <si>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</si>
  <si>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</si>
  <si>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</si>
  <si>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</si>
  <si>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</si>
  <si>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</si>
  <si>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</si>
  <si>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</si>
  <si>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</si>
  <si>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</si>
  <si>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</si>
  <si>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</si>
  <si>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</si>
  <si>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</si>
  <si>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</si>
  <si>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</si>
  <si>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</si>
  <si>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</si>
  <si>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</si>
  <si>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</si>
  <si>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</si>
  <si>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</si>
  <si>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</si>
  <si>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</si>
  <si>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</si>
  <si>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</si>
  <si>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</si>
  <si>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</si>
  <si>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</si>
  <si>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</si>
  <si>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</si>
  <si>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</si>
  <si>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</si>
  <si>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</si>
  <si>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</si>
  <si>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</si>
  <si>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</si>
  <si>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</si>
  <si>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</si>
  <si>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</si>
  <si>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</si>
  <si>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</si>
  <si>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</si>
  <si>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</si>
  <si>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</si>
  <si>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</si>
  <si>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</si>
  <si>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</si>
  <si>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</si>
  <si>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</si>
  <si>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</si>
  <si>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</si>
  <si>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</si>
  <si>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</si>
  <si>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</si>
  <si>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</si>
  <si>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</si>
  <si>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</si>
  <si>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</si>
  <si>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</si>
  <si>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</si>
  <si>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</si>
  <si>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</si>
  <si>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</si>
  <si>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</si>
  <si>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</si>
  <si>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</si>
  <si>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</si>
  <si>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</si>
  <si>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</si>
  <si>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</si>
  <si>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</si>
  <si>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</si>
  <si>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</si>
  <si>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</si>
  <si>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</si>
  <si>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</si>
  <si>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</si>
  <si>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</si>
  <si>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</si>
  <si>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</si>
  <si>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</si>
  <si>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</si>
  <si>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</si>
  <si>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</si>
  <si>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</si>
  <si>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</si>
  <si>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</si>
  <si>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</si>
  <si>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</si>
  <si>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</si>
  <si>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</si>
  <si>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</si>
  <si>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</si>
  <si>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</si>
  <si>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</si>
  <si>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</si>
  <si>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</si>
  <si>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</si>
  <si>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</si>
  <si>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</si>
  <si>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</si>
  <si>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</si>
  <si>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</si>
  <si>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</si>
  <si>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</si>
  <si>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</si>
  <si>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</si>
  <si>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</si>
  <si>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</si>
  <si>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</si>
  <si>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</si>
  <si>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</si>
  <si>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</si>
  <si>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</si>
  <si>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</si>
  <si>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</si>
  <si>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</si>
  <si>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</si>
  <si>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</si>
  <si>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</si>
  <si>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</si>
  <si>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</si>
  <si>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</si>
  <si>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</si>
  <si>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</si>
  <si>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</si>
  <si>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</si>
  <si>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</si>
  <si>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</si>
  <si>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</si>
  <si>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</si>
  <si>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</si>
  <si>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</si>
  <si>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</si>
  <si>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</si>
  <si>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</si>
  <si>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</si>
  <si>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</si>
  <si>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</si>
  <si>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</si>
  <si>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</si>
  <si>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</si>
  <si>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</si>
  <si>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</si>
  <si>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</si>
  <si>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</si>
  <si>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</si>
  <si>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</si>
  <si>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</si>
  <si>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</si>
  <si>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</si>
  <si>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</si>
  <si>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</si>
  <si>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</si>
  <si>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</si>
  <si>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</si>
  <si>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</si>
  <si>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</si>
  <si>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</si>
  <si>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</si>
  <si>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</si>
  <si>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</si>
  <si>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</si>
  <si>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</si>
  <si>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</si>
  <si>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</si>
  <si>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</si>
  <si>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</si>
  <si>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</si>
  <si>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</si>
  <si>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</si>
  <si>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</si>
  <si>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</si>
  <si>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</si>
  <si>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</si>
  <si>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</si>
  <si>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</si>
  <si>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</si>
  <si>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</si>
  <si>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</si>
  <si>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</si>
  <si>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</si>
  <si>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</si>
  <si>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</si>
  <si>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</si>
  <si>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</si>
  <si>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</si>
  <si>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</si>
  <si>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</si>
  <si>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</si>
  <si>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</si>
  <si>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</si>
  <si>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</si>
  <si>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</si>
  <si>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</si>
  <si>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</si>
  <si>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</si>
  <si>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</si>
  <si>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</si>
  <si>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</si>
  <si>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</si>
  <si>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</si>
  <si>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</si>
  <si>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</si>
  <si>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</si>
  <si>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</si>
  <si>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</si>
  <si>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</si>
  <si>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</si>
  <si>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</si>
  <si>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</si>
  <si>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</si>
  <si>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</si>
  <si>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</si>
  <si>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</si>
  <si>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</si>
  <si>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</si>
  <si>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</si>
  <si>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</si>
  <si>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</si>
  <si>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</si>
  <si>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</si>
  <si>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</si>
  <si>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</si>
  <si>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</si>
  <si>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</si>
  <si>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</si>
  <si>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</si>
  <si>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</si>
  <si>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</si>
  <si>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</si>
  <si>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</si>
  <si>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</si>
  <si>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</si>
  <si>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</si>
  <si>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</si>
  <si>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</si>
  <si>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</si>
  <si>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</si>
  <si>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</si>
  <si>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</si>
  <si>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</si>
  <si>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</si>
  <si>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</si>
  <si>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</si>
  <si>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</si>
  <si>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</si>
  <si>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</si>
  <si>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</si>
  <si>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</si>
  <si>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</si>
  <si>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</si>
  <si>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</si>
  <si>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</si>
  <si>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</si>
  <si>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</si>
  <si>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</si>
  <si>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</si>
  <si>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</si>
  <si>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</si>
  <si>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</si>
  <si>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</si>
  <si>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</si>
  <si>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</si>
  <si>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</si>
  <si>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</si>
  <si>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</si>
  <si>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</si>
  <si>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</si>
  <si>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</si>
  <si>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</si>
  <si>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</si>
  <si>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</si>
  <si>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</si>
  <si>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</si>
  <si>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</si>
  <si>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</si>
  <si>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</si>
  <si>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</si>
  <si>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</si>
  <si>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</si>
  <si>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</si>
  <si>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</si>
  <si>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</si>
  <si>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</si>
  <si>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</si>
  <si>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</si>
  <si>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</si>
  <si>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</si>
  <si>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</si>
  <si>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</si>
  <si>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</si>
  <si>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</si>
  <si>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</si>
  <si>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</si>
  <si>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</si>
  <si>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</si>
  <si>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</si>
  <si>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</si>
  <si>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</si>
  <si>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</si>
  <si>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</si>
  <si>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</si>
  <si>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</si>
  <si>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</si>
  <si>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</si>
  <si>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</si>
  <si>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</si>
  <si>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</si>
  <si>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</si>
  <si>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</si>
  <si>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</si>
  <si>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</si>
  <si>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</si>
  <si>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</si>
  <si>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</si>
  <si>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</si>
  <si>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</si>
  <si>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</si>
  <si>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</si>
  <si>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</si>
  <si>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</si>
  <si>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</si>
  <si>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</si>
  <si>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</si>
  <si>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</si>
  <si>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</si>
  <si>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</si>
  <si>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</si>
  <si>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</si>
  <si>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</si>
  <si>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</si>
  <si>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</si>
  <si>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</si>
  <si>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</si>
  <si>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</si>
  <si>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</si>
  <si>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</si>
  <si>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</si>
  <si>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</si>
  <si>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</si>
  <si>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</si>
  <si>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</si>
  <si>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</si>
  <si>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</si>
  <si>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</si>
  <si>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</si>
  <si>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</si>
  <si>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</si>
  <si>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</si>
  <si>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</si>
  <si>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</si>
  <si>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</si>
  <si>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</si>
  <si>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</si>
  <si>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</si>
  <si>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</si>
  <si>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</si>
  <si>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</si>
  <si>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</si>
  <si>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</si>
  <si>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</si>
  <si>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</si>
  <si>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</si>
  <si>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</si>
  <si>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</si>
  <si>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</si>
  <si>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</si>
  <si>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</si>
  <si>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</si>
  <si>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</si>
  <si>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</si>
  <si>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</si>
  <si>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</si>
  <si>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</si>
  <si>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</si>
  <si>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</si>
  <si>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</si>
  <si>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</si>
  <si>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</si>
  <si>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</si>
  <si>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</si>
  <si>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</si>
  <si>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</si>
  <si>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</si>
  <si>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</si>
  <si>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</si>
  <si>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</si>
  <si>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</si>
  <si>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</si>
  <si>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</si>
  <si>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</si>
  <si>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</si>
  <si>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</si>
  <si>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</si>
  <si>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</si>
  <si>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</si>
  <si>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</si>
  <si>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</si>
  <si>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</si>
  <si>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</si>
  <si>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</si>
  <si>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</si>
  <si>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</si>
  <si>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</si>
  <si>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</si>
  <si>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</si>
  <si>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</si>
  <si>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</si>
  <si>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</si>
  <si>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</si>
  <si>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</si>
  <si>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</si>
  <si>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</si>
  <si>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</si>
  <si>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</si>
  <si>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</si>
  <si>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</si>
  <si>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</si>
  <si>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</si>
  <si>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</si>
  <si>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</si>
  <si>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</si>
  <si>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</si>
  <si>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</si>
  <si>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</si>
  <si>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</si>
  <si>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</si>
  <si>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</si>
  <si>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</si>
  <si>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</si>
  <si>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</si>
  <si>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</si>
  <si>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</si>
  <si>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</si>
  <si>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</si>
  <si>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</si>
  <si>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</si>
  <si>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</si>
  <si>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</si>
  <si>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</si>
  <si>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</si>
  <si>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</si>
  <si>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</si>
  <si>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</si>
  <si>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</si>
  <si>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</si>
  <si>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</si>
  <si>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</si>
  <si>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</si>
  <si>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</si>
  <si>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</si>
  <si>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</si>
  <si>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</si>
  <si>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</si>
  <si>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</si>
  <si>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</si>
  <si>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</si>
  <si>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</si>
  <si>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</si>
  <si>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</si>
  <si>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</si>
  <si>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</si>
  <si>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</si>
  <si>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</si>
  <si>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</si>
  <si>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</si>
  <si>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</si>
  <si>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</si>
  <si>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</si>
  <si>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</si>
  <si>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</si>
  <si>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</si>
  <si>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</si>
  <si>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</si>
  <si>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</si>
  <si>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</si>
  <si>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</si>
  <si>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</si>
  <si>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</si>
  <si>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</si>
  <si>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</si>
  <si>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</si>
  <si>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</si>
  <si>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</si>
  <si>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</si>
  <si>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</si>
  <si>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</si>
  <si>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</si>
  <si>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</si>
  <si>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</si>
  <si>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</si>
  <si>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</si>
  <si>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</si>
  <si>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</si>
  <si>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</si>
  <si>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</si>
  <si>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</si>
  <si>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</si>
  <si>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</si>
  <si>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</si>
  <si>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</si>
  <si>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</si>
  <si>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</si>
  <si>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</si>
  <si>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</si>
  <si>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</si>
  <si>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</si>
  <si>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</si>
  <si>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</si>
  <si>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</si>
  <si>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</si>
  <si>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</si>
  <si>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</si>
  <si>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</si>
  <si>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</si>
  <si>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</si>
  <si>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</si>
  <si>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</si>
  <si>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</si>
  <si>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</si>
  <si>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</si>
  <si>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</si>
  <si>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</si>
  <si>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</si>
  <si>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</si>
  <si>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</si>
  <si>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</si>
  <si>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</si>
  <si>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</si>
  <si>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</si>
  <si>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</si>
  <si>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</si>
  <si>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</si>
  <si>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</si>
  <si>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</si>
  <si>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</si>
  <si>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</si>
  <si>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</si>
  <si>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</si>
  <si>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</si>
  <si>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</si>
  <si>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</si>
  <si>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</si>
  <si>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</si>
  <si>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</si>
  <si>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</si>
  <si>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</si>
  <si>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</si>
  <si>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</si>
  <si>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</si>
  <si>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</si>
  <si>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</si>
  <si>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</si>
  <si>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</si>
  <si>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</si>
  <si>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</si>
  <si>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</si>
  <si>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</si>
  <si>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</si>
  <si>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</si>
  <si>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</si>
  <si>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</si>
  <si>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</si>
  <si>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</si>
  <si>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</si>
  <si>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</si>
  <si>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</si>
  <si>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</si>
  <si>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</si>
  <si>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</si>
  <si>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</si>
  <si>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</si>
  <si>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</si>
  <si>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</si>
  <si>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</si>
  <si>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</si>
  <si>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</si>
  <si>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</si>
  <si>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</si>
  <si>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</si>
  <si>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</si>
  <si>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</si>
  <si>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</si>
  <si>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</si>
  <si>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</si>
  <si>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</si>
  <si>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</si>
  <si>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</si>
  <si>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</si>
  <si>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</si>
  <si>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</si>
  <si>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</si>
  <si>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</si>
  <si>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</si>
  <si>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</si>
  <si>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</si>
  <si>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</si>
  <si>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</si>
  <si>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</si>
  <si>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</si>
  <si>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</si>
  <si>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</si>
  <si>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</si>
  <si>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</si>
  <si>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</si>
  <si>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</si>
  <si>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</si>
  <si>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</si>
  <si>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</si>
  <si>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</si>
  <si>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</si>
  <si>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</si>
  <si>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</si>
  <si>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</si>
  <si>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</si>
  <si>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</si>
  <si>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</si>
  <si>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</si>
  <si>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</si>
  <si>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</si>
  <si>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</si>
  <si>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</si>
  <si>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</si>
  <si>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</si>
  <si>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</si>
  <si>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</si>
  <si>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</si>
  <si>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</si>
  <si>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</si>
  <si>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</si>
  <si>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</si>
  <si>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</si>
  <si>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</si>
  <si>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</si>
  <si>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</si>
  <si>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</si>
  <si>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</si>
  <si>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</si>
  <si>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</si>
  <si>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</si>
  <si>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</si>
  <si>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</si>
  <si>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</si>
  <si>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</si>
  <si>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</si>
  <si>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</si>
  <si>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</si>
  <si>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</si>
  <si>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</si>
  <si>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</si>
  <si>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</si>
  <si>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</si>
  <si>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</si>
  <si>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</si>
  <si>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</si>
  <si>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</si>
  <si>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</si>
  <si>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</si>
  <si>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</si>
  <si>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</si>
  <si>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</si>
  <si>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</si>
  <si>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</si>
  <si>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</si>
  <si>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</si>
  <si>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</si>
  <si>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</si>
  <si>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</si>
  <si>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</si>
  <si>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</si>
  <si>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</si>
  <si>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</si>
  <si>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</si>
  <si>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</si>
  <si>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</si>
  <si>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</si>
  <si>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</si>
  <si>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</si>
  <si>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</si>
  <si>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</si>
  <si>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</si>
  <si>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</si>
  <si>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</si>
  <si>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</si>
  <si>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</si>
  <si>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</si>
  <si>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</si>
  <si>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</si>
  <si>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</si>
  <si>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</si>
  <si>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</si>
  <si>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</si>
  <si>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</si>
  <si>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</si>
  <si>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</si>
  <si>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</si>
  <si>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</si>
  <si>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</si>
  <si>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</si>
  <si>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</si>
  <si>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</si>
  <si>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</si>
  <si>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</si>
  <si>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</si>
  <si>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</si>
  <si>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</si>
  <si>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</si>
  <si>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</si>
  <si>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</si>
  <si>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</si>
  <si>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</si>
  <si>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</si>
  <si>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</si>
  <si>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</si>
  <si>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</si>
  <si>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</si>
  <si>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</si>
  <si>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</si>
  <si>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</si>
  <si>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</si>
  <si>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</si>
  <si>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</si>
  <si>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</si>
  <si>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</si>
  <si>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</si>
  <si>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</si>
  <si>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</si>
  <si>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</si>
  <si>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</si>
  <si>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</si>
  <si>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</si>
  <si>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</si>
  <si>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</si>
  <si>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</si>
  <si>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</si>
  <si>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</si>
  <si>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</si>
  <si>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</si>
  <si>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</si>
  <si>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</si>
  <si>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</si>
  <si>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</si>
  <si>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</si>
  <si>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</si>
  <si>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</si>
  <si>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</si>
  <si>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</si>
  <si>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</si>
  <si>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</si>
  <si>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</si>
  <si>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</si>
  <si>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</si>
  <si>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</si>
  <si>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</si>
  <si>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</si>
  <si>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</si>
  <si>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</si>
  <si>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</si>
  <si>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</si>
  <si>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</si>
  <si>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</si>
  <si>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</si>
  <si>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</si>
  <si>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</si>
  <si>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</si>
  <si>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</si>
  <si>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</si>
  <si>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</si>
  <si>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</si>
  <si>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</si>
  <si>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</si>
  <si>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</si>
  <si>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</si>
  <si>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</si>
  <si>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</si>
  <si>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</si>
  <si>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</si>
  <si>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</si>
  <si>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</si>
  <si>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</si>
  <si>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</si>
  <si>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</si>
  <si>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</si>
  <si>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</si>
  <si>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</si>
  <si>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</si>
  <si>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</si>
  <si>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</si>
  <si>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</si>
  <si>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</si>
  <si>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</si>
  <si>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</si>
  <si>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</si>
  <si>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</si>
  <si>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</si>
  <si>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</si>
  <si>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</si>
  <si>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</si>
  <si>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</si>
  <si>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</si>
  <si>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</si>
  <si>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</si>
  <si>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</si>
  <si>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</si>
  <si>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</si>
  <si>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</si>
  <si>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</si>
  <si>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</si>
  <si>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</si>
  <si>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</si>
  <si>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</si>
  <si>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</si>
  <si>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</si>
  <si>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</si>
  <si>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</si>
  <si>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</si>
  <si>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</si>
  <si>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</si>
  <si>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</si>
  <si>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</si>
  <si>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</si>
  <si>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</si>
  <si>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</si>
  <si>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</si>
  <si>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</si>
  <si>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</si>
  <si>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</si>
  <si>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</si>
  <si>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</si>
  <si>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</si>
  <si>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</si>
  <si>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</si>
  <si>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</si>
  <si>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</si>
  <si>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</si>
  <si>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</si>
  <si>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</si>
  <si>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</si>
  <si>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</si>
  <si>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</si>
  <si>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</si>
  <si>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</si>
  <si>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</si>
  <si>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</si>
  <si>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</si>
  <si>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</si>
  <si>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</si>
  <si>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</si>
  <si>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</si>
  <si>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</si>
  <si>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</si>
  <si>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</si>
  <si>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</si>
  <si>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</si>
  <si>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</si>
  <si>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</si>
  <si>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</si>
  <si>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</si>
  <si>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</si>
  <si>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</si>
  <si>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</si>
  <si>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</si>
  <si>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</si>
  <si>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</si>
  <si>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</si>
  <si>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</si>
  <si>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</si>
  <si>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</si>
  <si>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</si>
  <si>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</si>
  <si>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</si>
  <si>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</si>
  <si>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</si>
  <si>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</si>
  <si>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</si>
  <si>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</si>
  <si>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</si>
  <si>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</si>
  <si>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</si>
  <si>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</si>
  <si>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</si>
  <si>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</si>
  <si>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</si>
  <si>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</si>
  <si>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</si>
  <si>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</si>
  <si>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</si>
  <si>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</si>
  <si>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</si>
  <si>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</si>
  <si>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</si>
  <si>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</si>
  <si>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</si>
  <si>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</si>
  <si>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</si>
  <si>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</si>
  <si>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</si>
  <si>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</si>
  <si>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</si>
  <si>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</si>
  <si>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</si>
  <si>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</si>
  <si>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</si>
  <si>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</si>
  <si>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</si>
  <si>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</si>
  <si>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</si>
  <si>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</si>
  <si>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</si>
  <si>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</si>
  <si>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</si>
  <si>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</si>
  <si>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</si>
  <si>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</si>
  <si>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</si>
  <si>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</si>
  <si>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</si>
  <si>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</si>
  <si>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</si>
  <si>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</si>
  <si>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</si>
  <si>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</si>
  <si>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</si>
  <si>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</si>
  <si>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</si>
  <si>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</si>
  <si>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</si>
  <si>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</si>
  <si>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</si>
  <si>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</si>
  <si>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</si>
  <si>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</si>
  <si>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</si>
  <si>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</si>
  <si>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</si>
  <si>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</si>
  <si>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</si>
  <si>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</si>
  <si>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</si>
  <si>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</si>
  <si>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</si>
  <si>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</si>
  <si>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</si>
  <si>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</si>
  <si>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</si>
  <si>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</si>
  <si>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</si>
  <si>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</si>
  <si>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</si>
  <si>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</si>
  <si>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</si>
  <si>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</si>
  <si>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</si>
  <si>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</si>
  <si>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</si>
  <si>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</si>
  <si>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</si>
  <si>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</si>
  <si>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</si>
  <si>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</si>
  <si>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</si>
  <si>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</si>
  <si>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</si>
  <si>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</si>
  <si>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</si>
  <si>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</si>
  <si>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</si>
  <si>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</si>
  <si>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</si>
  <si>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</si>
  <si>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</si>
  <si>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</si>
  <si>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</si>
  <si>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</si>
  <si>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</si>
  <si>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</si>
  <si>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</si>
  <si>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</si>
  <si>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</si>
  <si>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</si>
  <si>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</si>
  <si>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</si>
  <si>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</si>
  <si>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</si>
  <si>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</si>
  <si>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</si>
  <si>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</si>
  <si>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</si>
  <si>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</si>
  <si>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</si>
  <si>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</si>
  <si>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</si>
  <si>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</si>
  <si>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</si>
  <si>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</si>
  <si>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</si>
  <si>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</si>
  <si>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</si>
  <si>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</si>
  <si>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</si>
  <si>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</si>
  <si>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</si>
  <si>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</si>
  <si>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</si>
  <si>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</si>
  <si>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</si>
  <si>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</si>
  <si>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</si>
  <si>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</si>
  <si>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</si>
  <si>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</si>
  <si>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</si>
  <si>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</si>
  <si>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</si>
  <si>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</si>
  <si>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</si>
  <si>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</si>
  <si>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</si>
  <si>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</si>
  <si>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</si>
  <si>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</si>
  <si>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</si>
  <si>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</si>
  <si>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</si>
  <si>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</si>
  <si>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</si>
  <si>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</si>
  <si>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</si>
  <si>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</si>
  <si>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</si>
  <si>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</si>
  <si>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</si>
  <si>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</si>
  <si>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</si>
  <si>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</si>
  <si>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</si>
  <si>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</si>
  <si>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</si>
  <si>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</si>
  <si>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</si>
  <si>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</si>
  <si>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</si>
  <si>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</si>
  <si>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</si>
  <si>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</si>
  <si>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</si>
  <si>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</si>
  <si>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</si>
  <si>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</si>
  <si>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</si>
  <si>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</si>
  <si>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</si>
  <si>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</si>
  <si>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</si>
  <si>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</si>
  <si>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</si>
  <si>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</si>
  <si>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</si>
  <si>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</si>
  <si>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</si>
  <si>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</si>
  <si>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</si>
  <si>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</si>
  <si>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</si>
  <si>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</si>
  <si>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</si>
  <si>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</si>
  <si>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</si>
  <si>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</si>
  <si>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</si>
  <si>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</si>
  <si>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</si>
  <si>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</si>
  <si>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</si>
  <si>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</si>
  <si>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</si>
  <si>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</si>
  <si>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</si>
  <si>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</si>
  <si>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</si>
  <si>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</si>
  <si>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</si>
  <si>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</si>
  <si>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</si>
  <si>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</si>
  <si>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</si>
  <si>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</si>
  <si>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</si>
  <si>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</si>
  <si>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</si>
  <si>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</si>
  <si>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</si>
  <si>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</si>
  <si>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</si>
  <si>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</si>
  <si>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</si>
  <si>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</si>
  <si>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</si>
  <si>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</si>
  <si>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</si>
  <si>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</si>
  <si>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</si>
  <si>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</si>
  <si>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</si>
  <si>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</si>
  <si>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</si>
  <si>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</si>
  <si>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</si>
  <si>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</si>
  <si>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</si>
  <si>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</si>
  <si>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</si>
  <si>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</si>
  <si>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</si>
  <si>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</si>
  <si>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</si>
  <si>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</si>
  <si>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</si>
  <si>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</si>
  <si>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</si>
  <si>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</si>
  <si>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</si>
  <si>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</si>
  <si>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</si>
  <si>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</si>
  <si>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</si>
  <si>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</si>
  <si>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</si>
  <si>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</si>
  <si>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</si>
  <si>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</si>
  <si>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</si>
  <si>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</si>
  <si>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</si>
  <si>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</si>
  <si>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</si>
  <si>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</si>
  <si>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</si>
  <si>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</si>
  <si>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</si>
  <si>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</si>
  <si>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</si>
  <si>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</si>
  <si>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</si>
  <si>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</si>
  <si>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</si>
  <si>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</si>
  <si>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</si>
  <si>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</si>
  <si>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</si>
  <si>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</si>
  <si>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</si>
  <si>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</si>
  <si>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</si>
  <si>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</si>
  <si>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</si>
  <si>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</si>
  <si>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</si>
  <si>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</si>
  <si>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</si>
  <si>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</si>
  <si>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</si>
  <si>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</si>
  <si>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</si>
  <si>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</si>
  <si>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</si>
  <si>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</si>
  <si>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</si>
  <si>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</si>
  <si>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</si>
  <si>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</si>
  <si>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</si>
  <si>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</si>
  <si>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</si>
  <si>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</si>
  <si>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</si>
  <si>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</si>
  <si>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</si>
  <si>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</si>
  <si>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</si>
  <si>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</si>
  <si>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</si>
  <si>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</si>
  <si>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</si>
  <si>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</si>
  <si>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</si>
  <si>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</si>
  <si>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</si>
  <si>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</si>
  <si>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</si>
  <si>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</si>
  <si>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</si>
  <si>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</si>
  <si>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</si>
  <si>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</si>
  <si>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</si>
  <si>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</si>
  <si>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</si>
  <si>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</si>
  <si>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</si>
  <si>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</si>
  <si>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</si>
  <si>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</si>
  <si>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</si>
  <si>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</si>
  <si>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</si>
  <si>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</si>
  <si>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</si>
  <si>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</si>
  <si>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</si>
  <si>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</si>
  <si>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</si>
  <si>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</si>
  <si>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</si>
  <si>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</si>
  <si>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</si>
  <si>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</si>
  <si>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</si>
  <si>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</si>
  <si>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</si>
  <si>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</si>
  <si>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</si>
  <si>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</si>
  <si>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</si>
  <si>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</si>
  <si>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</si>
  <si>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</si>
  <si>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</si>
  <si>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</si>
  <si>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</si>
  <si>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</si>
  <si>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</si>
  <si>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</si>
  <si>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</si>
  <si>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</si>
  <si>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</si>
  <si>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</si>
  <si>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</si>
  <si>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</si>
  <si>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</si>
  <si>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</si>
  <si>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</si>
  <si>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</si>
  <si>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</si>
  <si>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</si>
  <si>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</si>
  <si>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</si>
  <si>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</si>
  <si>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</si>
  <si>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</si>
  <si>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</si>
  <si>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</si>
  <si>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</si>
  <si>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</si>
  <si>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</si>
  <si>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</si>
  <si>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</si>
  <si>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</si>
  <si>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</si>
  <si>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</si>
  <si>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</si>
  <si>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</si>
  <si>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</si>
  <si>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</si>
  <si>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</si>
  <si>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</si>
  <si>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</si>
  <si>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</si>
  <si>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</si>
  <si>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</si>
  <si>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</si>
  <si>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</si>
  <si>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</si>
  <si>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</si>
  <si>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</si>
  <si>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</si>
  <si>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</si>
  <si>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</si>
  <si>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</si>
  <si>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</si>
  <si>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</si>
  <si>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</si>
  <si>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</si>
  <si>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</si>
  <si>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</si>
  <si>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</si>
  <si>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</si>
  <si>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</si>
  <si>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</si>
  <si>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</si>
  <si>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</si>
  <si>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</si>
  <si>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</si>
  <si>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</si>
  <si>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</si>
  <si>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</si>
  <si>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</si>
  <si>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</si>
  <si>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</si>
  <si>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</si>
  <si>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</si>
  <si>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</si>
  <si>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</si>
  <si>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</si>
  <si>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</si>
  <si>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</si>
  <si>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</si>
  <si>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</si>
  <si>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</si>
  <si>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</si>
  <si>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</si>
  <si>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</si>
  <si>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</si>
  <si>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</si>
  <si>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</si>
  <si>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</si>
  <si>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</si>
  <si>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</si>
  <si>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</si>
  <si>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</si>
  <si>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</si>
  <si>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</si>
  <si>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</si>
  <si>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</si>
  <si>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</si>
  <si>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</si>
  <si>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</si>
  <si>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</si>
  <si>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</si>
  <si>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</si>
  <si>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</si>
  <si>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</si>
  <si>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</si>
  <si>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</si>
  <si>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</si>
  <si>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</si>
  <si>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</si>
  <si>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</si>
  <si>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</si>
  <si>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</si>
  <si>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</si>
  <si>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</si>
  <si>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</si>
  <si>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</si>
  <si>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</si>
  <si>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</si>
  <si>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</si>
  <si>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</si>
  <si>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</si>
  <si>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</si>
  <si>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</si>
  <si>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</si>
  <si>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</si>
  <si>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</si>
  <si>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</si>
  <si>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</si>
  <si>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</si>
  <si>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</si>
  <si>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</si>
  <si>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</si>
  <si>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</si>
  <si>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</si>
  <si>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</si>
  <si>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</si>
  <si>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</si>
  <si>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</si>
  <si>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</si>
  <si>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</si>
  <si>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</si>
  <si>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</si>
  <si>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</si>
  <si>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</si>
  <si>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</si>
  <si>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</si>
  <si>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</si>
  <si>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</si>
  <si>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</si>
  <si>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</si>
  <si>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</si>
  <si>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</si>
  <si>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</si>
  <si>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</si>
  <si>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</si>
  <si>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</si>
  <si>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</si>
  <si>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</si>
  <si>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</si>
  <si>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</si>
  <si>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</si>
  <si>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</si>
  <si>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</si>
  <si>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</si>
  <si>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</si>
  <si>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</si>
  <si>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</si>
  <si>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</si>
  <si>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</si>
  <si>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</si>
  <si>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</si>
  <si>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</si>
  <si>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</si>
  <si>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</si>
  <si>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</si>
  <si>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</si>
  <si>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</si>
  <si>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</si>
  <si>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</si>
  <si>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</si>
  <si>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</si>
  <si>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</si>
  <si>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</si>
  <si>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</si>
  <si>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</si>
  <si>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</si>
  <si>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</si>
  <si>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</si>
  <si>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</si>
  <si>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</si>
  <si>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</si>
  <si>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</si>
  <si>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</si>
  <si>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</si>
  <si>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</si>
  <si>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</si>
  <si>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</si>
  <si>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</si>
  <si>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</si>
  <si>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</si>
  <si>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</si>
  <si>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</si>
  <si>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</si>
  <si>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</si>
  <si>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</si>
  <si>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</si>
  <si>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</si>
  <si>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</si>
  <si>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</si>
  <si>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</si>
  <si>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</si>
  <si>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</si>
  <si>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</si>
  <si>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</si>
  <si>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</si>
  <si>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</si>
  <si>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</si>
  <si>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</si>
  <si>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</si>
  <si>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</si>
  <si>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</si>
  <si>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</si>
  <si>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</si>
  <si>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</si>
  <si>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</si>
  <si>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</si>
  <si>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</si>
  <si>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</si>
  <si>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</si>
  <si>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</si>
  <si>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</si>
  <si>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</si>
  <si>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</si>
  <si>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</si>
  <si>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</si>
  <si>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</si>
  <si>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</si>
  <si>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</si>
  <si>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</si>
  <si>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</si>
  <si>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</si>
  <si>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</si>
  <si>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</si>
  <si>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</si>
  <si>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</si>
  <si>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</si>
  <si>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</si>
  <si>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</si>
  <si>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</si>
  <si>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</si>
  <si>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</si>
  <si>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</si>
  <si>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</si>
  <si>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</si>
  <si>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</si>
  <si>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</si>
  <si>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</si>
  <si>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</si>
  <si>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</si>
  <si>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</si>
  <si>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</si>
  <si>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</si>
  <si>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</si>
  <si>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</si>
  <si>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</si>
  <si>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</si>
  <si>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</si>
  <si>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</si>
  <si>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</si>
  <si>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</si>
  <si>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</si>
  <si>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</si>
  <si>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</si>
  <si>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</si>
  <si>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</si>
  <si>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</si>
  <si>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</si>
  <si>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</si>
  <si>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</si>
  <si>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</si>
  <si>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</si>
  <si>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</si>
  <si>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</si>
  <si>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</si>
  <si>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</si>
  <si>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</si>
  <si>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</si>
  <si>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</si>
  <si>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</si>
  <si>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</si>
  <si>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</si>
  <si>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</si>
  <si>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</si>
  <si>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</si>
  <si>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</si>
  <si>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</si>
  <si>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</si>
  <si>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</si>
  <si>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</si>
  <si>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</si>
  <si>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</si>
  <si>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</si>
  <si>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</si>
  <si>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</si>
  <si>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</si>
  <si>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</si>
  <si>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</si>
  <si>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</si>
  <si>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</si>
  <si>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</si>
  <si>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</si>
  <si>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</si>
  <si>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</si>
  <si>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</si>
  <si>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</si>
  <si>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</si>
  <si>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</si>
  <si>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</si>
  <si>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</si>
  <si>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</si>
  <si>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</si>
  <si>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</si>
  <si>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</si>
  <si>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</si>
  <si>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</si>
  <si>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</si>
  <si>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</si>
  <si>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</si>
  <si>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</si>
  <si>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</si>
  <si>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</si>
  <si>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</si>
  <si>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</si>
  <si>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</si>
  <si>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</si>
  <si>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</si>
  <si>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</si>
  <si>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</si>
  <si>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</si>
  <si>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</si>
  <si>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</si>
  <si>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</si>
  <si>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</si>
  <si>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</si>
  <si>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</si>
  <si>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</si>
  <si>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</si>
  <si>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</si>
  <si>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</si>
  <si>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</si>
  <si>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</si>
  <si>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</si>
  <si>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</si>
  <si>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</si>
  <si>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</si>
  <si>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</si>
  <si>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</si>
  <si>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</si>
  <si>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</si>
  <si>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</si>
  <si>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</si>
  <si>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</si>
  <si>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</si>
  <si>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</si>
  <si>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</si>
  <si>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</si>
  <si>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</si>
  <si>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</si>
  <si>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</si>
  <si>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</si>
  <si>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</si>
  <si>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</si>
  <si>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</si>
  <si>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</si>
  <si>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</si>
  <si>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</si>
  <si>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</si>
  <si>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</si>
  <si>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</si>
  <si>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</si>
  <si>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</si>
  <si>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</si>
  <si>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</si>
  <si>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</si>
  <si>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</si>
  <si>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</si>
  <si>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</si>
  <si>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</si>
  <si>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</si>
  <si>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</si>
  <si>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</si>
  <si>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</si>
  <si>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</si>
  <si>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</si>
  <si>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</si>
  <si>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</si>
  <si>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</si>
  <si>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</si>
  <si>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</si>
  <si>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</si>
  <si>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</si>
  <si>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</si>
  <si>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</si>
  <si>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</si>
  <si>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</si>
  <si>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</si>
  <si>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</si>
  <si>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</si>
  <si>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</si>
  <si>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</si>
  <si>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</si>
  <si>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</si>
  <si>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</si>
  <si>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</si>
  <si>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</si>
  <si>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</si>
  <si>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</si>
  <si>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</si>
  <si>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</si>
  <si>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</si>
  <si>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</si>
  <si>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</si>
  <si>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</si>
  <si>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</si>
  <si>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</si>
  <si>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</si>
  <si>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</si>
  <si>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</si>
  <si>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</si>
  <si>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</si>
  <si>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</si>
  <si>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</si>
  <si>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</si>
  <si>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</si>
  <si>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</si>
  <si>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</si>
  <si>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</si>
  <si>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</si>
  <si>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</si>
  <si>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</si>
  <si>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</si>
  <si>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</si>
  <si>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</si>
  <si>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</si>
  <si>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</si>
  <si>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</si>
  <si>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</si>
  <si>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</si>
  <si>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</si>
  <si>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</si>
  <si>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</si>
  <si>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</si>
  <si>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</si>
  <si>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</si>
  <si>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</si>
  <si>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</si>
  <si>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</si>
  <si>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</si>
  <si>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</si>
  <si>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</si>
  <si>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</si>
  <si>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</si>
  <si>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</si>
  <si>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</si>
  <si>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</si>
  <si>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</si>
  <si>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</si>
  <si>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</si>
  <si>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</si>
  <si>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</si>
  <si>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</si>
  <si>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</si>
  <si>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</si>
  <si>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</si>
  <si>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</si>
  <si>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</si>
  <si>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</si>
  <si>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</si>
  <si>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</si>
  <si>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</si>
  <si>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</si>
  <si>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</si>
  <si>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</si>
  <si>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</si>
  <si>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</si>
  <si>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</si>
  <si>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</si>
  <si>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</si>
  <si>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</si>
  <si>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</si>
  <si>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</si>
  <si>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</si>
  <si>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</si>
  <si>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</si>
  <si>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</si>
  <si>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</si>
  <si>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</si>
  <si>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</si>
  <si>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</si>
  <si>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</si>
  <si>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</si>
  <si>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</si>
  <si>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</si>
  <si>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</si>
  <si>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</si>
  <si>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</si>
  <si>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</si>
  <si>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</si>
  <si>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</si>
  <si>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</si>
  <si>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</si>
  <si>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</si>
  <si>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</si>
  <si>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</si>
  <si>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</si>
  <si>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</si>
  <si>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</si>
  <si>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</si>
  <si>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</si>
  <si>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</si>
  <si>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</si>
  <si>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</si>
  <si>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</si>
  <si>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</si>
  <si>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</si>
  <si>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</si>
  <si>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</si>
  <si>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</si>
  <si>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</si>
  <si>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</si>
  <si>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</si>
  <si>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</si>
  <si>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</si>
  <si>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</si>
  <si>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</si>
  <si>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</si>
  <si>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</si>
  <si>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</si>
  <si>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</si>
  <si>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</si>
  <si>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</si>
  <si>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</si>
  <si>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</si>
  <si>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</si>
  <si>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</si>
  <si>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</si>
  <si>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</si>
  <si>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</si>
  <si>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</si>
  <si>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</si>
  <si>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</si>
  <si>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</si>
  <si>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</si>
  <si>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</si>
  <si>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</si>
  <si>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</si>
  <si>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</si>
  <si>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</si>
  <si>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</si>
  <si>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</si>
  <si>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</si>
  <si>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</si>
  <si>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</si>
  <si>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</si>
  <si>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</si>
  <si>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</si>
  <si>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</si>
  <si>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</si>
  <si>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</si>
  <si>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</si>
  <si>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</si>
  <si>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</si>
  <si>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</si>
  <si>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</si>
  <si>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</si>
  <si>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</si>
  <si>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</si>
  <si>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</si>
  <si>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</si>
  <si>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</si>
  <si>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</si>
  <si>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</si>
  <si>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</si>
  <si>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</si>
  <si>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</si>
  <si>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</si>
  <si>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</si>
  <si>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</si>
  <si>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</si>
  <si>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</si>
  <si>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</si>
  <si>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</si>
  <si>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</si>
  <si>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</si>
  <si>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</si>
  <si>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</si>
  <si>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</si>
  <si>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</si>
  <si>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</si>
  <si>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</si>
  <si>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</si>
  <si>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</si>
  <si>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</si>
  <si>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</si>
  <si>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</si>
  <si>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</si>
  <si>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</si>
  <si>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</si>
  <si>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</si>
  <si>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</si>
  <si>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</si>
  <si>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</si>
  <si>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</si>
  <si>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</si>
  <si>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</si>
  <si>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</si>
  <si>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</si>
  <si>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</si>
  <si>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</si>
  <si>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</si>
  <si>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</si>
  <si>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</si>
  <si>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</si>
  <si>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</si>
  <si>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</si>
  <si>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</si>
  <si>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</si>
  <si>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</si>
  <si>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</si>
  <si>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</si>
  <si>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</si>
  <si>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</si>
  <si>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</si>
  <si>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</si>
  <si>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</si>
  <si>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</si>
  <si>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</si>
  <si>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</si>
  <si>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</si>
  <si>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</si>
  <si>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</si>
  <si>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</si>
  <si>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</si>
  <si>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</si>
  <si>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</si>
  <si>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</si>
  <si>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</si>
  <si>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</si>
  <si>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</si>
  <si>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</si>
  <si>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</si>
  <si>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</si>
  <si>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</si>
  <si>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</si>
  <si>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</si>
  <si>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</si>
  <si>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</si>
  <si>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</si>
  <si>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</si>
  <si>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</si>
  <si>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</si>
  <si>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</si>
  <si>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</si>
  <si>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</si>
  <si>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</si>
  <si>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</si>
  <si>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</si>
  <si>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</si>
  <si>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</si>
  <si>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</si>
  <si>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</si>
  <si>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</si>
  <si>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</si>
  <si>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</si>
  <si>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</si>
  <si>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</si>
  <si>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</si>
  <si>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</si>
  <si>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</si>
  <si>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</si>
  <si>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</si>
  <si>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</si>
  <si>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</si>
  <si>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</si>
  <si>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</si>
  <si>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</si>
  <si>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</si>
  <si>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</si>
  <si>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</si>
  <si>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</si>
  <si>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</si>
  <si>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</si>
  <si>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</si>
  <si>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</si>
  <si>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</si>
  <si>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</si>
  <si>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</si>
  <si>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</si>
  <si>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</si>
  <si>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</si>
  <si>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</si>
  <si>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</si>
  <si>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</si>
  <si>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</si>
  <si>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</si>
  <si>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</si>
  <si>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</si>
  <si>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</si>
  <si>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</si>
  <si>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</si>
  <si>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</si>
  <si>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</si>
  <si>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</si>
  <si>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</si>
  <si>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</si>
  <si>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</si>
  <si>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</si>
  <si>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</si>
  <si>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</si>
  <si>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</si>
  <si>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</si>
  <si>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</si>
  <si>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</si>
  <si>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</si>
  <si>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</si>
  <si>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</si>
  <si>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</si>
  <si>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</si>
  <si>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</si>
  <si>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</si>
  <si>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</si>
  <si>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</si>
  <si>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</si>
  <si>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</si>
  <si>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</si>
  <si>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</si>
  <si>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</si>
  <si>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</si>
  <si>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</si>
  <si>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</si>
  <si>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</si>
  <si>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</si>
  <si>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</si>
  <si>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</si>
  <si>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</si>
  <si>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</si>
  <si>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</si>
  <si>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</si>
  <si>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</si>
  <si>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</si>
  <si>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</si>
  <si>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</si>
  <si>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</si>
  <si>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</si>
  <si>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</si>
  <si>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</si>
  <si>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</si>
  <si>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</si>
  <si>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</si>
  <si>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</si>
  <si>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</si>
  <si>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</si>
  <si>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</si>
  <si>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</si>
  <si>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</si>
  <si>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</si>
  <si>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</si>
  <si>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</si>
  <si>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</si>
  <si>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</si>
  <si>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</si>
  <si>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</si>
  <si>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</si>
  <si>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</si>
  <si>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</si>
  <si>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</si>
  <si>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</si>
  <si>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</si>
  <si>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</si>
  <si>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</si>
  <si>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</si>
  <si>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</si>
  <si>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</si>
  <si>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</si>
  <si>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</si>
  <si>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</si>
  <si>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</si>
  <si>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</si>
  <si>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</si>
  <si>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</si>
  <si>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</si>
  <si>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</si>
  <si>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</si>
  <si>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</si>
  <si>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</si>
  <si>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</si>
  <si>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</si>
  <si>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</si>
  <si>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</si>
  <si>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</si>
  <si>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</si>
  <si>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</si>
  <si>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</si>
  <si>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</si>
  <si>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</si>
  <si>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</si>
  <si>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</si>
  <si>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</si>
  <si>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</si>
  <si>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</si>
  <si>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</si>
  <si>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</si>
  <si>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</si>
  <si>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</si>
  <si>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</si>
  <si>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</si>
  <si>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</si>
  <si>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</si>
  <si>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</si>
  <si>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</si>
  <si>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</si>
  <si>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</si>
  <si>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</si>
  <si>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</si>
  <si>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</si>
  <si>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</si>
  <si>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</si>
  <si>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</si>
  <si>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</si>
  <si>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</si>
  <si>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</si>
  <si>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</si>
  <si>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</si>
  <si>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</si>
  <si>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</si>
  <si>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</si>
  <si>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</si>
  <si>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</si>
  <si>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</si>
  <si>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</si>
  <si>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</si>
  <si>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</si>
  <si>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</si>
  <si>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</si>
  <si>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</si>
  <si>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</si>
  <si>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</si>
  <si>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</si>
  <si>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</si>
  <si>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</si>
  <si>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</si>
  <si>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</si>
  <si>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</si>
  <si>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</si>
  <si>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</si>
  <si>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</si>
  <si>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</si>
  <si>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</si>
  <si>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</si>
  <si>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</si>
  <si>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</si>
  <si>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</si>
  <si>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</si>
  <si>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</si>
  <si>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</si>
  <si>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</si>
  <si>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</si>
  <si>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</si>
  <si>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</si>
  <si>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</si>
  <si>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</si>
  <si>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</si>
  <si>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</si>
  <si>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</si>
  <si>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</si>
  <si>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</si>
  <si>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</si>
  <si>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</si>
  <si>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</si>
  <si>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</si>
  <si>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</si>
  <si>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</si>
  <si>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</si>
  <si>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</si>
  <si>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</si>
  <si>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</si>
  <si>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</si>
  <si>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</si>
  <si>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</si>
  <si>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</si>
  <si>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</si>
  <si>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</si>
  <si>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</si>
  <si>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</si>
  <si>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</si>
  <si>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</si>
  <si>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</si>
  <si>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</si>
  <si>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</si>
  <si>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</si>
  <si>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</si>
  <si>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</si>
  <si>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</si>
  <si>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</si>
  <si>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</si>
  <si>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</si>
  <si>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</si>
  <si>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</si>
  <si>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</si>
  <si>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</si>
  <si>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</si>
  <si>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</si>
  <si>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</si>
  <si>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</si>
  <si>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</si>
  <si>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</si>
  <si>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</si>
  <si>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</si>
  <si>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</si>
  <si>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</si>
  <si>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</si>
  <si>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</si>
  <si>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</si>
  <si>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</si>
  <si>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</si>
  <si>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</si>
  <si>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</si>
  <si>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</si>
  <si>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</si>
  <si>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</si>
  <si>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</si>
  <si>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</si>
  <si>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</si>
  <si>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</si>
  <si>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</si>
  <si>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</si>
  <si>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</si>
  <si>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</si>
  <si>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</si>
  <si>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</si>
  <si>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</si>
  <si>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</si>
  <si>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</si>
  <si>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</si>
  <si>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</si>
  <si>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</si>
  <si>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</si>
  <si>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</si>
  <si>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</si>
  <si>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</si>
  <si>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</si>
  <si>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</si>
  <si>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</si>
  <si>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</si>
  <si>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</si>
  <si>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</si>
  <si>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</si>
  <si>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</si>
  <si>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</si>
  <si>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</si>
  <si>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</si>
  <si>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</si>
  <si>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</si>
  <si>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</si>
  <si>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</si>
  <si>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</si>
  <si>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</si>
  <si>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</si>
  <si>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</si>
  <si>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</si>
  <si>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</si>
  <si>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</si>
  <si>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</si>
  <si>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</si>
  <si>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</si>
  <si>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</si>
  <si>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</si>
  <si>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</si>
  <si>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</si>
  <si>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</si>
  <si>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</si>
  <si>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</si>
  <si>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</si>
  <si>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</si>
  <si>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</si>
  <si>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</si>
  <si>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</si>
  <si>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</si>
  <si>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</si>
  <si>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</si>
  <si>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</si>
  <si>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</si>
  <si>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</si>
  <si>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</si>
  <si>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</si>
  <si>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</si>
  <si>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</si>
  <si>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</si>
  <si>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</si>
  <si>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</si>
  <si>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</si>
  <si>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</si>
  <si>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</si>
  <si>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</si>
  <si>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</si>
  <si>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</si>
  <si>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</si>
  <si>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</si>
  <si>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</si>
  <si>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</si>
  <si>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</si>
  <si>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</si>
  <si>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</si>
  <si>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</si>
  <si>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</si>
  <si>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</si>
  <si>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</si>
  <si>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</si>
  <si>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</si>
  <si>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</si>
  <si>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</si>
  <si>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</si>
  <si>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</si>
  <si>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</si>
  <si>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</si>
  <si>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</si>
  <si>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</si>
  <si>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</si>
  <si>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</si>
  <si>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</si>
  <si>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</si>
  <si>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</si>
  <si>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</si>
  <si>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</si>
  <si>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</si>
  <si>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</si>
  <si>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</si>
  <si>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</si>
  <si>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</si>
  <si>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</si>
  <si>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</si>
  <si>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</si>
  <si>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</si>
  <si>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</si>
  <si>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</si>
  <si>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</si>
  <si>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</si>
  <si>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</si>
  <si>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</si>
  <si>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</si>
  <si>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</si>
  <si>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</si>
  <si>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</si>
  <si>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</si>
  <si>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</si>
  <si>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</si>
  <si>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</si>
  <si>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</si>
  <si>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</si>
  <si>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</si>
  <si>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</si>
  <si>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</si>
  <si>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</si>
  <si>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</si>
  <si>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</si>
  <si>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</si>
  <si>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</si>
  <si>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</si>
  <si>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</si>
  <si>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</si>
  <si>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</si>
  <si>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</si>
  <si>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</si>
  <si>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</si>
  <si>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</si>
  <si>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</si>
  <si>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</si>
  <si>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</si>
  <si>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</si>
  <si>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</si>
  <si>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</si>
  <si>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</si>
  <si>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</si>
  <si>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</si>
  <si>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</si>
  <si>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</si>
  <si>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</si>
  <si>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</si>
  <si>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</si>
  <si>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</si>
  <si>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</si>
  <si>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</si>
  <si>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</si>
  <si>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</si>
  <si>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</si>
  <si>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</si>
  <si>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</si>
  <si>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</si>
  <si>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</si>
  <si>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</si>
  <si>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</si>
  <si>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</si>
  <si>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</si>
  <si>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</si>
  <si>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</si>
  <si>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</si>
  <si>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</si>
  <si>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</si>
  <si>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</si>
  <si>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</si>
  <si>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</si>
  <si>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</si>
  <si>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</si>
  <si>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</si>
  <si>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</si>
  <si>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</si>
  <si>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</si>
  <si>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</si>
  <si>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</si>
  <si>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</si>
  <si>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</si>
  <si>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</si>
  <si>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</si>
  <si>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</si>
  <si>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</si>
  <si>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</si>
  <si>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</si>
  <si>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</si>
  <si>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</si>
  <si>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</si>
  <si>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</si>
  <si>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</si>
  <si>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</si>
  <si>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</si>
  <si>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</si>
  <si>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</si>
  <si>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</si>
  <si>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</si>
  <si>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</si>
  <si>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</si>
  <si>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</si>
  <si>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</si>
  <si>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</si>
  <si>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</si>
  <si>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</si>
  <si>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</si>
  <si>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</si>
  <si>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</si>
  <si>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</si>
  <si>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</si>
  <si>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</si>
  <si>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</si>
  <si>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</si>
  <si>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</si>
  <si>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</si>
  <si>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</si>
  <si>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</si>
  <si>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</si>
  <si>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</si>
  <si>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</si>
  <si>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</si>
  <si>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</si>
  <si>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</si>
  <si>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</si>
  <si>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</si>
  <si>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</si>
  <si>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</si>
  <si>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</si>
  <si>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</si>
  <si>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</si>
  <si>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</si>
  <si>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</si>
  <si>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</si>
  <si>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</si>
  <si>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</si>
  <si>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</si>
  <si>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</si>
  <si>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</si>
  <si>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</si>
  <si>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</si>
  <si>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</si>
  <si>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</si>
  <si>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</si>
  <si>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</si>
  <si>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</si>
  <si>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</si>
  <si>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</si>
  <si>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</si>
  <si>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</si>
  <si>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</si>
  <si>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</si>
  <si>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</si>
  <si>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</si>
  <si>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</si>
  <si>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</si>
  <si>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</si>
  <si>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</si>
  <si>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</si>
  <si>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</si>
  <si>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</si>
  <si>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</si>
  <si>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</si>
  <si>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</si>
  <si>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</si>
  <si>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</si>
  <si>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</si>
  <si>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</si>
  <si>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</si>
  <si>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</si>
  <si>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</si>
  <si>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</si>
  <si>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</si>
  <si>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</si>
  <si>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</si>
  <si>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</si>
  <si>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</si>
  <si>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</si>
  <si>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</si>
  <si>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</si>
  <si>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</si>
  <si>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</si>
  <si>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</si>
  <si>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</si>
  <si>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</si>
  <si>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</si>
  <si>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</si>
  <si>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</si>
  <si>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</si>
  <si>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</si>
  <si>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</si>
  <si>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</si>
  <si>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</si>
  <si>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</si>
  <si>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</si>
  <si>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</si>
  <si>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</si>
  <si>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</si>
  <si>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</si>
  <si>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</si>
  <si>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</si>
  <si>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</si>
  <si>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</si>
  <si>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</si>
  <si>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</si>
  <si>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</si>
  <si>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</si>
  <si>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</si>
  <si>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</si>
  <si>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</si>
  <si>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</si>
  <si>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</si>
  <si>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</si>
  <si>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</si>
  <si>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</si>
  <si>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</si>
  <si>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</si>
  <si>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</si>
  <si>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</si>
  <si>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</si>
  <si>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</si>
  <si>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</si>
  <si>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</si>
  <si>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</si>
  <si>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</si>
  <si>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</si>
  <si>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</si>
  <si>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</si>
  <si>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</si>
  <si>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</si>
  <si>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</si>
  <si>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</si>
  <si>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</si>
  <si>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</si>
  <si>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</si>
  <si>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</si>
  <si>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</si>
  <si>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</si>
  <si>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</si>
  <si>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</si>
  <si>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</si>
  <si>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</si>
  <si>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</si>
  <si>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</si>
  <si>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</si>
  <si>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</si>
  <si>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</si>
  <si>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</si>
  <si>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</si>
  <si>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</si>
  <si>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</si>
  <si>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</si>
  <si>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</si>
  <si>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</si>
  <si>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</si>
  <si>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</si>
  <si>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</si>
  <si>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</si>
  <si>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</si>
  <si>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</si>
  <si>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</si>
  <si>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</si>
  <si>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</si>
  <si>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</si>
  <si>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</si>
  <si>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</si>
  <si>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</si>
  <si>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</si>
  <si>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</si>
  <si>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</si>
  <si>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</si>
  <si>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</si>
  <si>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</si>
  <si>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</si>
  <si>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</si>
  <si>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</si>
  <si>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</si>
  <si>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</si>
  <si>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</si>
  <si>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</si>
  <si>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</si>
  <si>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</si>
  <si>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</si>
  <si>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</si>
  <si>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</si>
  <si>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</si>
  <si>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</si>
  <si>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</si>
  <si>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</si>
  <si>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</si>
  <si>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</si>
  <si>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</si>
  <si>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</si>
  <si>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</si>
  <si>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</si>
  <si>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</si>
  <si>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</si>
  <si>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</si>
  <si>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</si>
  <si>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</si>
  <si>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</si>
  <si>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</si>
  <si>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</si>
  <si>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</si>
  <si>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</si>
  <si>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</si>
  <si>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</si>
  <si>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</si>
  <si>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</si>
  <si>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</si>
  <si>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</si>
  <si>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</si>
  <si>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</si>
  <si>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</si>
  <si>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</si>
  <si>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</si>
  <si>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</si>
  <si>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</si>
  <si>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</si>
  <si>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</si>
  <si>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</si>
  <si>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</si>
  <si>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</si>
  <si>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</si>
  <si>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</si>
  <si>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</si>
  <si>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</si>
  <si>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</si>
  <si>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</si>
  <si>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</si>
  <si>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</si>
  <si>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</si>
  <si>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</si>
  <si>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</si>
  <si>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</si>
  <si>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</si>
  <si>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</si>
  <si>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</si>
  <si>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</si>
  <si>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</si>
  <si>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</si>
  <si>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</si>
  <si>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</si>
  <si>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</si>
  <si>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</si>
  <si>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</si>
  <si>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</si>
  <si>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</si>
  <si>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</si>
  <si>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</si>
  <si>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</si>
  <si>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</si>
  <si>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</si>
  <si>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</si>
  <si>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</si>
  <si>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</si>
  <si>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</si>
  <si>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</si>
  <si>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</si>
  <si>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</si>
  <si>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</si>
  <si>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</si>
  <si>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</si>
  <si>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</si>
  <si>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</si>
  <si>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</si>
  <si>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</si>
  <si>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</si>
  <si>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</si>
  <si>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</si>
  <si>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</si>
  <si>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</si>
  <si>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</si>
  <si>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</si>
  <si>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</si>
  <si>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</si>
  <si>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</si>
  <si>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</si>
  <si>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</si>
  <si>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</si>
  <si>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</si>
  <si>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</si>
  <si>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</si>
  <si>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</si>
  <si>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</si>
  <si>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</si>
  <si>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</si>
  <si>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</si>
  <si>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</si>
  <si>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</si>
  <si>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</si>
  <si>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</si>
  <si>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</si>
  <si>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</si>
  <si>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</si>
  <si>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</si>
  <si>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</si>
  <si>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</si>
  <si>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</si>
  <si>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</si>
  <si>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</si>
  <si>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</si>
  <si>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</si>
  <si>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</si>
  <si>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</si>
  <si>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</si>
  <si>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</si>
  <si>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</si>
  <si>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</si>
  <si>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</si>
  <si>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</si>
  <si>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</si>
  <si>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</si>
  <si>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</si>
  <si>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</si>
  <si>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</si>
  <si>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</si>
  <si>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</si>
  <si>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</si>
  <si>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</si>
  <si>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</si>
  <si>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</si>
  <si>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</si>
  <si>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</si>
  <si>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</si>
  <si>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</si>
  <si>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</si>
  <si>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</si>
  <si>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</si>
  <si>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</si>
  <si>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</si>
  <si>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</si>
  <si>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</si>
  <si>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</si>
  <si>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</si>
  <si>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</si>
  <si>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</si>
  <si>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</si>
  <si>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</si>
  <si>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</si>
  <si>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</si>
  <si>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</si>
  <si>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</si>
  <si>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</si>
  <si>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</si>
  <si>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</si>
  <si>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</si>
  <si>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</si>
  <si>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</si>
  <si>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</si>
  <si>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</si>
  <si>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</si>
  <si>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</si>
  <si>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</si>
  <si>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</si>
  <si>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</si>
  <si>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</si>
  <si>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</si>
  <si>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</si>
  <si>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</si>
  <si>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</si>
  <si>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</si>
  <si>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</si>
  <si>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</si>
  <si>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</si>
  <si>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</si>
  <si>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</si>
  <si>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</si>
  <si>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</si>
  <si>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</si>
  <si>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</si>
  <si>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</si>
  <si>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</si>
  <si>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</si>
  <si>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</si>
  <si>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</si>
  <si>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</si>
  <si>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</si>
  <si>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</si>
  <si>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</si>
  <si>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</si>
  <si>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</si>
  <si>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</si>
  <si>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</si>
  <si>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</si>
  <si>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</si>
  <si>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</si>
  <si>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</si>
  <si>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</si>
  <si>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</si>
  <si>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</si>
  <si>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</si>
  <si>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</si>
  <si>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</si>
  <si>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</si>
  <si>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</si>
  <si>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</si>
  <si>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</si>
  <si>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</si>
  <si>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</si>
  <si>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</si>
  <si>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</si>
  <si>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</si>
  <si>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</si>
  <si>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</si>
  <si>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</si>
  <si>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</si>
  <si>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</si>
  <si>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</si>
  <si>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</si>
  <si>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</si>
  <si>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</si>
  <si>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</si>
  <si>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</si>
  <si>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</si>
  <si>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</si>
  <si>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</si>
  <si>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</si>
  <si>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</si>
  <si>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</si>
  <si>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</si>
  <si>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</si>
  <si>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</si>
  <si>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</si>
  <si>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</si>
  <si>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</si>
  <si>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</si>
  <si>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</si>
  <si>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</si>
  <si>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</si>
  <si>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</si>
  <si>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</si>
  <si>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</si>
  <si>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</si>
  <si>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</si>
  <si>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</si>
  <si>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</si>
  <si>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</si>
  <si>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</si>
  <si>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</si>
  <si>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</si>
  <si>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</si>
  <si>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</si>
  <si>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</si>
  <si>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</si>
  <si>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</si>
  <si>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</si>
  <si>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</si>
  <si>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</si>
  <si>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</si>
  <si>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</si>
  <si>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</si>
  <si>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</si>
  <si>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</si>
  <si>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</si>
  <si>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</si>
  <si>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</si>
  <si>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</si>
  <si>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</si>
  <si>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</si>
  <si>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</si>
  <si>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</si>
  <si>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</si>
  <si>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</si>
  <si>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</si>
  <si>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</si>
  <si>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</si>
  <si>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</si>
  <si>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</si>
  <si>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</si>
  <si>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</si>
  <si>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</si>
  <si>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</si>
  <si>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</si>
  <si>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</si>
  <si>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</si>
  <si>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</si>
  <si>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</si>
  <si>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</si>
  <si>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</si>
  <si>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</si>
  <si>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</si>
  <si>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</si>
  <si>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</si>
  <si>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</si>
  <si>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</si>
  <si>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</si>
  <si>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</si>
  <si>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</si>
  <si>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</si>
  <si>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</si>
  <si>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</si>
  <si>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</si>
  <si>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</si>
  <si>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</si>
  <si>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</si>
  <si>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</si>
  <si>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</si>
  <si>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</si>
  <si>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</si>
  <si>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</si>
  <si>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</si>
  <si>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</si>
  <si>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</si>
  <si>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</si>
  <si>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</si>
  <si>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</si>
  <si>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</si>
  <si>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</si>
  <si>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</si>
  <si>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</si>
  <si>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</si>
  <si>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</si>
  <si>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</si>
  <si>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</si>
  <si>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</si>
  <si>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</si>
  <si>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</si>
  <si>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</si>
  <si>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</si>
  <si>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</si>
  <si>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</si>
  <si>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</si>
  <si>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</si>
  <si>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</si>
  <si>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</si>
  <si>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</si>
  <si>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</si>
  <si>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</si>
  <si>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</si>
  <si>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</si>
  <si>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</si>
  <si>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</si>
  <si>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</si>
  <si>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</si>
  <si>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</si>
  <si>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</si>
  <si>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</si>
  <si>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</si>
  <si>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</si>
  <si>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</si>
  <si>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</si>
  <si>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</si>
  <si>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</si>
  <si>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</si>
  <si>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</si>
  <si>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</si>
  <si>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</si>
  <si>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</si>
  <si>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</si>
  <si>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</si>
  <si>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</si>
  <si>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</si>
  <si>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</si>
  <si>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</si>
  <si>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</si>
  <si>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</si>
  <si>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</si>
  <si>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</si>
  <si>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</si>
  <si>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</si>
  <si>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</si>
  <si>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</si>
  <si>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</si>
  <si>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</si>
  <si>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</si>
  <si>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</si>
  <si>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</si>
  <si>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</si>
  <si>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</si>
  <si>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</si>
  <si>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</si>
  <si>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</si>
  <si>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</si>
  <si>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</si>
  <si>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</si>
  <si>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</si>
  <si>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</si>
  <si>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</si>
  <si>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</si>
  <si>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</si>
  <si>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</si>
  <si>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</si>
  <si>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</si>
  <si>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</si>
  <si>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</si>
  <si>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</si>
  <si>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</si>
  <si>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</si>
  <si>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</si>
  <si>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</si>
  <si>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</si>
  <si>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</si>
  <si>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</si>
  <si>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</si>
  <si>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</si>
  <si>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</si>
  <si>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</si>
  <si>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</si>
  <si>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</si>
  <si>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</si>
  <si>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</si>
  <si>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</si>
  <si>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</si>
  <si>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</si>
  <si>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</si>
  <si>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</si>
  <si>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</si>
  <si>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</si>
  <si>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</si>
  <si>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</si>
  <si>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</si>
  <si>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</si>
  <si>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</si>
  <si>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</si>
  <si>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</si>
  <si>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</si>
  <si>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</si>
  <si>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</si>
  <si>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</si>
  <si>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</si>
  <si>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</si>
  <si>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</si>
  <si>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</si>
  <si>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</si>
  <si>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</si>
  <si>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</si>
  <si>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</si>
  <si>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</si>
  <si>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</si>
  <si>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</si>
  <si>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</si>
  <si>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</si>
  <si>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</si>
  <si>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</si>
  <si>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</si>
  <si>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</si>
  <si>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</si>
  <si>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</si>
  <si>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</si>
  <si>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</si>
  <si>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</si>
  <si>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</si>
  <si>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</si>
  <si>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</si>
  <si>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</si>
  <si>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</si>
  <si>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</si>
  <si>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</si>
  <si>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</si>
  <si>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</si>
  <si>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</si>
  <si>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</si>
  <si>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</si>
  <si>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</si>
  <si>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</si>
  <si>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</si>
  <si>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</si>
  <si>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</si>
  <si>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</si>
  <si>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</si>
  <si>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</si>
  <si>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</si>
  <si>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</si>
  <si>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</si>
  <si>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</si>
  <si>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</si>
  <si>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</si>
  <si>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</si>
  <si>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</si>
  <si>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</si>
  <si>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</si>
  <si>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</si>
  <si>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</si>
  <si>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</si>
  <si>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</si>
  <si>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</si>
  <si>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</si>
  <si>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</si>
  <si>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</si>
  <si>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</si>
  <si>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</si>
  <si>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</si>
  <si>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</si>
  <si>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</si>
  <si>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</si>
  <si>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</si>
  <si>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</si>
  <si>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</si>
  <si>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</si>
  <si>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</si>
  <si>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</si>
  <si>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</si>
  <si>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</si>
  <si>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</si>
  <si>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</si>
  <si>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</si>
  <si>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</si>
  <si>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</si>
  <si>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</si>
  <si>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</si>
  <si>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</si>
  <si>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</si>
  <si>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</si>
  <si>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</si>
  <si>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</si>
  <si>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</si>
  <si>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</si>
  <si>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</si>
  <si>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</si>
  <si>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</si>
  <si>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</si>
  <si>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</si>
  <si>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</si>
  <si>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</si>
  <si>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</si>
  <si>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</si>
  <si>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</si>
  <si>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</si>
  <si>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</si>
  <si>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</si>
  <si>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</si>
  <si>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</si>
  <si>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</si>
  <si>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</si>
  <si>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</si>
  <si>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</si>
  <si>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</si>
  <si>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</si>
  <si>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</si>
  <si>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</si>
  <si>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</si>
  <si>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</si>
  <si>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</si>
  <si>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</si>
  <si>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</si>
  <si>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</si>
  <si>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</si>
  <si>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</si>
  <si>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</si>
  <si>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</si>
  <si>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</si>
  <si>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</si>
  <si>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</si>
  <si>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</si>
  <si>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</si>
  <si>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</si>
  <si>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</si>
  <si>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</si>
  <si>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</si>
  <si>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</si>
  <si>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</si>
  <si>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</si>
  <si>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</si>
  <si>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</si>
  <si>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</si>
  <si>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</si>
  <si>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</si>
  <si>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</si>
  <si>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</si>
  <si>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</si>
  <si>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</si>
  <si>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</si>
  <si>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</si>
  <si>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</si>
  <si>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</si>
  <si>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</si>
  <si>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</si>
  <si>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</si>
  <si>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</si>
  <si>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</si>
  <si>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</si>
  <si>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</si>
  <si>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</si>
  <si>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</si>
  <si>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</si>
  <si>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</si>
  <si>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</si>
  <si>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</si>
  <si>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</si>
  <si>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</si>
  <si>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</si>
  <si>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</si>
  <si>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</si>
  <si>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</si>
  <si>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</si>
  <si>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</si>
  <si>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</si>
  <si>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</si>
  <si>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</si>
  <si>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</si>
  <si>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</si>
  <si>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</si>
  <si>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</si>
  <si>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</si>
  <si>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</si>
  <si>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</si>
  <si>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</si>
  <si>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</si>
  <si>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</si>
  <si>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</si>
  <si>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</si>
  <si>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</si>
  <si>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</si>
  <si>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</si>
  <si>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</si>
  <si>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</si>
  <si>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</si>
  <si>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</si>
  <si>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</si>
  <si>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</si>
  <si>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</si>
  <si>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</si>
  <si>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</si>
  <si>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</si>
  <si>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</si>
  <si>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</si>
  <si>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</si>
  <si>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</si>
  <si>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</si>
  <si>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</si>
  <si>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</si>
  <si>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</si>
  <si>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</si>
  <si>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</si>
  <si>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</si>
  <si>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</si>
  <si>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</si>
  <si>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</si>
  <si>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</si>
  <si>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</si>
  <si>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</si>
  <si>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</si>
  <si>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</si>
  <si>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</si>
  <si>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</si>
  <si>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</si>
  <si>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</si>
  <si>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</si>
  <si>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</si>
  <si>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</si>
  <si>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</si>
  <si>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</si>
  <si>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</si>
  <si>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</si>
  <si>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</si>
  <si>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</si>
  <si>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</si>
  <si>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</si>
  <si>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</si>
  <si>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</si>
  <si>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</si>
  <si>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</si>
  <si>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</si>
  <si>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</si>
  <si>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</si>
  <si>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</si>
  <si>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</si>
  <si>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</si>
  <si>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</si>
  <si>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</si>
  <si>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</si>
  <si>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</si>
  <si>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</si>
  <si>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</si>
  <si>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</si>
  <si>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</si>
  <si>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</si>
  <si>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</si>
  <si>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</si>
  <si>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</si>
  <si>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</si>
  <si>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</si>
  <si>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</si>
  <si>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</si>
  <si>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</si>
  <si>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</si>
  <si>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</si>
  <si>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</si>
  <si>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</si>
  <si>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</si>
  <si>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</si>
  <si>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</si>
  <si>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</si>
  <si>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</si>
  <si>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</si>
  <si>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</si>
  <si>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</si>
  <si>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</si>
  <si>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</si>
  <si>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</si>
  <si>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</si>
  <si>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</si>
  <si>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</si>
  <si>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</si>
  <si>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</si>
  <si>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</si>
  <si>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</si>
  <si>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</si>
  <si>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</si>
  <si>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</si>
  <si>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</si>
  <si>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</si>
  <si>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</si>
  <si>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</si>
  <si>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</si>
  <si>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</si>
  <si>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</si>
  <si>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</si>
  <si>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</si>
  <si>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</si>
  <si>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</si>
  <si>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</si>
  <si>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</si>
  <si>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</si>
  <si>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</si>
  <si>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</si>
  <si>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</si>
  <si>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</si>
  <si>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</si>
  <si>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</si>
  <si>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</si>
  <si>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</si>
  <si>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</si>
  <si>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</si>
  <si>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</si>
  <si>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</si>
  <si>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</si>
  <si>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</si>
  <si>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</si>
  <si>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</si>
  <si>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</si>
  <si>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</si>
  <si>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</si>
  <si>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</si>
  <si>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</si>
  <si>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</si>
  <si>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</si>
  <si>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</si>
  <si>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</si>
  <si>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</si>
  <si>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</si>
  <si>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</si>
  <si>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</si>
  <si>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</si>
  <si>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</si>
  <si>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</si>
  <si>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</si>
  <si>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</si>
  <si>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</si>
  <si>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</si>
  <si>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</si>
  <si>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</si>
  <si>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</si>
  <si>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</si>
  <si>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</si>
  <si>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</si>
  <si>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</si>
  <si>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</si>
  <si>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</si>
  <si>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</si>
  <si>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</si>
  <si>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</si>
  <si>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</si>
  <si>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</si>
  <si>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</si>
  <si>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</si>
  <si>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</si>
  <si>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</si>
  <si>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</si>
  <si>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</si>
  <si>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</si>
  <si>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</si>
  <si>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</si>
  <si>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</si>
  <si>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</si>
  <si>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</si>
  <si>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</si>
  <si>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</si>
  <si>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</si>
  <si>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</si>
  <si>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</si>
  <si>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</si>
  <si>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</si>
  <si>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</si>
  <si>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</si>
  <si>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</si>
  <si>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</si>
  <si>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</si>
  <si>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</si>
  <si>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</si>
  <si>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</si>
  <si>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</si>
  <si>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</si>
  <si>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</si>
  <si>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</si>
  <si>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</si>
  <si>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</si>
  <si>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</si>
  <si>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</si>
  <si>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</si>
  <si>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</si>
  <si>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</si>
  <si>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</si>
  <si>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</si>
  <si>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</si>
  <si>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</si>
  <si>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</si>
  <si>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</si>
  <si>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</si>
  <si>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</si>
  <si>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</si>
  <si>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</si>
  <si>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</si>
  <si>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</si>
  <si>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</si>
  <si>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</si>
  <si>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</si>
  <si>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</si>
  <si>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</si>
  <si>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</si>
  <si>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</si>
  <si>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</si>
  <si>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</si>
  <si>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</si>
  <si>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</si>
  <si>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</si>
  <si>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</si>
  <si>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</si>
  <si>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</si>
  <si>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</si>
  <si>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</si>
  <si>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</si>
  <si>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</si>
  <si>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</si>
  <si>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</si>
  <si>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</si>
  <si>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</si>
  <si>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</si>
  <si>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</si>
  <si>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</si>
  <si>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</si>
  <si>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</si>
  <si>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</si>
  <si>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</si>
  <si>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</si>
  <si>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</si>
  <si>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</si>
  <si>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</si>
  <si>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</si>
  <si>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</si>
  <si>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</si>
  <si>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</si>
  <si>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</si>
  <si>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</si>
  <si>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</si>
  <si>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</si>
  <si>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</si>
  <si>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</si>
  <si>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</si>
  <si>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</si>
  <si>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</si>
  <si>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</si>
  <si>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</si>
  <si>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</si>
  <si>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</si>
  <si>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</si>
  <si>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</si>
  <si>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</si>
  <si>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</si>
  <si>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</si>
  <si>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</si>
  <si>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</si>
  <si>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</si>
  <si>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</si>
  <si>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</si>
  <si>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</si>
  <si>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</si>
  <si>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</si>
  <si>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</si>
  <si>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</si>
  <si>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</si>
  <si>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</si>
  <si>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</si>
  <si>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</si>
  <si>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</si>
  <si>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</si>
  <si>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</si>
  <si>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</si>
  <si>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</si>
  <si>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</si>
  <si>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</si>
  <si>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</si>
  <si>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</si>
  <si>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</si>
  <si>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</si>
  <si>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</si>
  <si>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</si>
  <si>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</si>
  <si>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</si>
  <si>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</si>
  <si>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</si>
  <si>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</si>
  <si>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</si>
  <si>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</si>
  <si>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</si>
  <si>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</si>
  <si>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</si>
  <si>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</si>
  <si>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</si>
  <si>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</si>
  <si>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</si>
  <si>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</si>
  <si>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</si>
  <si>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</si>
  <si>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</si>
  <si>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</si>
  <si>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</si>
  <si>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</si>
  <si>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</si>
  <si>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</si>
  <si>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</si>
  <si>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</si>
  <si>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</si>
  <si>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</si>
  <si>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</si>
  <si>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</si>
  <si>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</si>
  <si>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</si>
  <si>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</si>
  <si>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</si>
  <si>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</si>
  <si>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</si>
  <si>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</si>
  <si>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</si>
  <si>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</si>
  <si>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</si>
  <si>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</si>
  <si>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</si>
  <si>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</si>
  <si>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</si>
  <si>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</si>
  <si>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</si>
  <si>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</si>
  <si>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</si>
  <si>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</si>
  <si>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</si>
  <si>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</si>
  <si>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</si>
  <si>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</si>
  <si>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</si>
  <si>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</si>
  <si>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</si>
  <si>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</si>
  <si>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</si>
  <si>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</si>
  <si>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</si>
  <si>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</si>
  <si>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</si>
  <si>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</si>
  <si>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</si>
  <si>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</si>
  <si>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</si>
  <si>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</si>
  <si>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</si>
  <si>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</si>
  <si>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</si>
  <si>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</si>
  <si>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</si>
  <si>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</si>
  <si>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</si>
  <si>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</si>
  <si>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</si>
  <si>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</si>
  <si>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</si>
  <si>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</si>
  <si>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</si>
  <si>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</si>
  <si>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</si>
  <si>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</si>
  <si>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</si>
  <si>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</si>
  <si>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</si>
  <si>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</si>
  <si>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</si>
  <si>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</si>
  <si>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</si>
  <si>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</si>
  <si>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</si>
  <si>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</si>
  <si>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</si>
  <si>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</si>
  <si>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</si>
  <si>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</si>
  <si>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</si>
  <si>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</si>
  <si>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</si>
  <si>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</si>
  <si>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</si>
  <si>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</si>
  <si>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</si>
  <si>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</si>
  <si>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</si>
  <si>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</si>
  <si>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</si>
  <si>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</si>
  <si>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</si>
  <si>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</si>
  <si>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</si>
  <si>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</si>
  <si>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</si>
  <si>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</si>
  <si>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</si>
  <si>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</si>
  <si>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</si>
  <si>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</si>
  <si>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</si>
  <si>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</si>
  <si>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</si>
  <si>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</si>
  <si>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</si>
  <si>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</si>
  <si>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</si>
  <si>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</si>
  <si>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</si>
  <si>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</si>
  <si>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</si>
  <si>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</si>
  <si>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</si>
  <si>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</si>
  <si>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</si>
  <si>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</si>
  <si>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</si>
  <si>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</si>
  <si>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</si>
  <si>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</si>
  <si>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</si>
  <si>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</si>
  <si>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</si>
  <si>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</si>
  <si>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</si>
  <si>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</si>
  <si>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</si>
  <si>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</si>
  <si>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</si>
  <si>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</si>
  <si>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</si>
  <si>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</si>
  <si>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</si>
  <si>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</si>
  <si>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</si>
  <si>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</si>
  <si>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</si>
  <si>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</si>
  <si>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</si>
  <si>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</si>
  <si>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</si>
  <si>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</si>
  <si>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</si>
  <si>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</si>
  <si>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</si>
  <si>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</si>
  <si>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</si>
  <si>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</si>
  <si>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</si>
  <si>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</si>
  <si>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</si>
  <si>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</si>
  <si>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</si>
  <si>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</si>
  <si>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</si>
  <si>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</si>
  <si>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</si>
  <si>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</si>
  <si>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</si>
  <si>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</si>
  <si>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</si>
  <si>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</si>
  <si>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</si>
  <si>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</si>
  <si>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</si>
  <si>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</si>
  <si>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</si>
  <si>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</si>
  <si>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</si>
  <si>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</si>
  <si>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</si>
  <si>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</si>
  <si>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</si>
  <si>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</si>
  <si>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</si>
  <si>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</si>
  <si>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</si>
  <si>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</si>
  <si>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</si>
  <si>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</si>
  <si>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</si>
  <si>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</si>
  <si>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</si>
  <si>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</si>
  <si>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</si>
  <si>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</si>
  <si>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</si>
  <si>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</si>
  <si>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</si>
  <si>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</si>
  <si>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</si>
  <si>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</si>
  <si>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</si>
  <si>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</si>
  <si>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</si>
  <si>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</si>
  <si>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</si>
  <si>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</si>
  <si>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</si>
  <si>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</si>
  <si>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</si>
  <si>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</si>
  <si>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</si>
  <si>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</si>
  <si>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</si>
  <si>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</si>
  <si>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</si>
  <si>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</si>
  <si>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</si>
  <si>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</si>
  <si>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</si>
  <si>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</si>
  <si>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</si>
  <si>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</si>
  <si>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</si>
  <si>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</si>
  <si>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</si>
  <si>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</si>
  <si>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</si>
  <si>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</si>
  <si>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</si>
  <si>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</si>
  <si>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</si>
  <si>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</si>
  <si>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</si>
  <si>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</si>
  <si>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</si>
  <si>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</si>
  <si>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</si>
  <si>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</si>
  <si>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</si>
  <si>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</si>
  <si>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</si>
  <si>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</si>
  <si>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</si>
  <si>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</si>
  <si>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</si>
  <si>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</si>
  <si>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</si>
  <si>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</si>
  <si>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</si>
  <si>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</si>
  <si>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</si>
  <si>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</si>
  <si>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</si>
  <si>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</si>
  <si>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</si>
  <si>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</si>
  <si>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</si>
  <si>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</si>
  <si>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</si>
  <si>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</si>
  <si>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</si>
  <si>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</si>
  <si>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</si>
  <si>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</si>
  <si>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</si>
  <si>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</si>
  <si>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</si>
  <si>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</si>
  <si>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</si>
  <si>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</si>
  <si>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</si>
  <si>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</si>
  <si>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</si>
  <si>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</si>
  <si>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</si>
  <si>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</si>
  <si>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</si>
  <si>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</si>
  <si>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</si>
  <si>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</si>
  <si>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</si>
  <si>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</si>
  <si>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</si>
  <si>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</si>
  <si>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</si>
  <si>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</si>
  <si>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</si>
  <si>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</si>
  <si>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</si>
  <si>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</si>
  <si>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</si>
  <si>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</si>
  <si>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</si>
  <si>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</si>
  <si>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</si>
  <si>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</si>
  <si>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</si>
  <si>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</si>
  <si>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</si>
  <si>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</si>
  <si>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</si>
  <si>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</si>
  <si>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</si>
  <si>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</si>
  <si>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</si>
  <si>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</si>
  <si>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</si>
  <si>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</si>
  <si>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</si>
  <si>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</si>
  <si>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</si>
  <si>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</si>
  <si>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</si>
  <si>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</si>
  <si>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</si>
  <si>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</si>
  <si>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</si>
  <si>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</si>
  <si>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</si>
  <si>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</si>
  <si>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</si>
  <si>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</si>
  <si>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</si>
  <si>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</si>
  <si>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</si>
  <si>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</si>
  <si>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</si>
  <si>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</si>
  <si>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</si>
  <si>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</si>
  <si>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</si>
  <si>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</si>
  <si>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</si>
  <si>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</si>
  <si>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</si>
  <si>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</si>
  <si>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</si>
  <si>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</si>
  <si>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</si>
  <si>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</si>
  <si>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</si>
  <si>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</si>
  <si>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</si>
  <si>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</si>
  <si>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</si>
  <si>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</si>
  <si>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</si>
  <si>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</si>
  <si>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</si>
  <si>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</si>
  <si>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</si>
  <si>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</si>
  <si>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</si>
  <si>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</si>
  <si>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</si>
  <si>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</si>
  <si>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</si>
  <si>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</si>
  <si>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</si>
  <si>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</si>
  <si>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</si>
  <si>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</si>
  <si>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</si>
  <si>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</si>
  <si>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</si>
  <si>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</si>
  <si>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</si>
  <si>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</si>
  <si>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</si>
  <si>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</si>
  <si>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</si>
  <si>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</si>
  <si>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</si>
  <si>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</si>
  <si>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</si>
  <si>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</si>
  <si>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</si>
  <si>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</si>
  <si>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</si>
  <si>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</si>
  <si>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</si>
  <si>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</si>
  <si>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</si>
  <si>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</si>
  <si>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</si>
  <si>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</si>
  <si>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</si>
  <si>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</si>
  <si>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</si>
  <si>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</si>
  <si>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</si>
  <si>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</si>
  <si>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</si>
  <si>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</si>
  <si>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</si>
  <si>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</si>
  <si>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</si>
  <si>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</si>
  <si>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</si>
  <si>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</si>
  <si>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</si>
  <si>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</si>
  <si>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</si>
  <si>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</si>
  <si>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</si>
  <si>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</si>
  <si>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</si>
  <si>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</si>
  <si>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</si>
  <si>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</si>
  <si>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</si>
  <si>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</si>
  <si>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</si>
  <si>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</si>
  <si>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</si>
  <si>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</si>
  <si>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</si>
  <si>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</si>
  <si>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</si>
  <si>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</si>
  <si>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</si>
  <si>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</si>
  <si>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</si>
  <si>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</si>
  <si>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</si>
  <si>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</si>
  <si>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</si>
  <si>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</si>
  <si>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</si>
  <si>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</si>
  <si>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</si>
  <si>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</si>
  <si>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</si>
  <si>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</si>
  <si>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</si>
  <si>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</si>
  <si>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</si>
  <si>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</si>
  <si>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</si>
  <si>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</si>
  <si>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</si>
  <si>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</si>
  <si>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</si>
  <si>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</si>
  <si>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</si>
  <si>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</si>
  <si>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</si>
  <si>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</si>
  <si>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</si>
  <si>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</si>
  <si>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</si>
  <si>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</si>
  <si>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</si>
  <si>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</si>
  <si>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</si>
  <si>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</si>
  <si>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</si>
  <si>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</si>
  <si>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</si>
  <si>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</si>
  <si>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</si>
  <si>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</si>
  <si>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</si>
  <si>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</si>
  <si>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</si>
  <si>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</si>
  <si>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</si>
  <si>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</si>
  <si>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</si>
  <si>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</si>
  <si>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</si>
  <si>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</si>
  <si>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</si>
  <si>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</si>
  <si>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</si>
  <si>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</si>
  <si>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</si>
  <si>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</si>
  <si>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</si>
  <si>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</si>
  <si>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</si>
  <si>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</si>
  <si>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</si>
  <si>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</si>
  <si>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</si>
  <si>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</si>
  <si>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</si>
  <si>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</si>
  <si>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</si>
  <si>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</si>
  <si>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</si>
  <si>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</si>
  <si>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</si>
  <si>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</si>
  <si>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</si>
  <si>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</si>
  <si>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</si>
  <si>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</si>
  <si>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</si>
  <si>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</si>
  <si>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</si>
  <si>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</si>
  <si>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</si>
  <si>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</si>
  <si>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</si>
  <si>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</si>
  <si>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</si>
  <si>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</si>
  <si>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</si>
  <si>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</si>
  <si>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</si>
  <si>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</si>
  <si>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</si>
  <si>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</si>
  <si>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</si>
  <si>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</si>
  <si>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</si>
  <si>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</si>
  <si>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</si>
  <si>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</si>
  <si>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</si>
  <si>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</si>
  <si>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</si>
  <si>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</si>
  <si>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</si>
  <si>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</si>
  <si>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</si>
  <si>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</si>
  <si>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</si>
  <si>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</si>
  <si>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</si>
  <si>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</si>
  <si>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</si>
  <si>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</si>
  <si>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</si>
  <si>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</si>
  <si>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</si>
  <si>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</si>
  <si>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</si>
  <si>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</si>
  <si>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</si>
  <si>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</si>
  <si>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</si>
  <si>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</si>
  <si>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</si>
  <si>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</si>
  <si>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</si>
  <si>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</si>
  <si>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</si>
  <si>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</si>
  <si>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</si>
  <si>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</si>
  <si>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</si>
  <si>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</si>
  <si>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</si>
  <si>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</si>
  <si>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</si>
  <si>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</si>
  <si>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</si>
  <si>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</si>
  <si>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</si>
  <si>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</si>
  <si>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</si>
  <si>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</si>
  <si>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</si>
  <si>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</si>
  <si>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</si>
  <si>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</si>
  <si>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</si>
  <si>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</si>
  <si>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</si>
  <si>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</si>
  <si>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</si>
  <si>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</si>
  <si>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</si>
  <si>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</si>
  <si>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</si>
  <si>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</si>
  <si>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</si>
  <si>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</si>
  <si>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</si>
  <si>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</si>
  <si>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</si>
  <si>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</si>
  <si>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</si>
  <si>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</si>
  <si>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</si>
  <si>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</si>
  <si>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</si>
  <si>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</si>
  <si>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</si>
  <si>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</si>
  <si>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</si>
  <si>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</si>
  <si>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</si>
  <si>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</si>
  <si>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</si>
  <si>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</si>
  <si>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</si>
  <si>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</si>
  <si>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</si>
  <si>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</si>
  <si>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</si>
  <si>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</si>
  <si>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</si>
  <si>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</si>
  <si>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</si>
  <si>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</si>
  <si>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</si>
  <si>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</si>
  <si>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</si>
  <si>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</si>
  <si>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</si>
  <si>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</si>
  <si>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</si>
  <si>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</si>
  <si>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</si>
  <si>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</si>
  <si>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</si>
  <si>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</si>
  <si>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</si>
  <si>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</si>
  <si>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</si>
  <si>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</si>
  <si>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</si>
  <si>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</si>
  <si>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</si>
  <si>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</si>
  <si>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</si>
  <si>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</si>
  <si>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</si>
  <si>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</si>
  <si>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</si>
  <si>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</si>
  <si>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</si>
  <si>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</si>
  <si>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</si>
  <si>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</si>
  <si>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</si>
  <si>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</si>
  <si>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</si>
  <si>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</si>
  <si>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</si>
  <si>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</si>
  <si>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</si>
  <si>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</si>
  <si>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</si>
  <si>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</si>
  <si>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</si>
  <si>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</si>
  <si>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</si>
  <si>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</si>
  <si>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</si>
  <si>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</si>
  <si>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</si>
  <si>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</si>
  <si>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</si>
  <si>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</si>
  <si>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</si>
  <si>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</si>
  <si>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</si>
  <si>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</si>
  <si>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</si>
  <si>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</si>
  <si>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</si>
  <si>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</si>
  <si>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</si>
  <si>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</si>
  <si>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</si>
  <si>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</si>
  <si>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</si>
  <si>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</si>
  <si>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</si>
  <si>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</si>
  <si>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</si>
  <si>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</si>
  <si>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</si>
  <si>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</si>
  <si>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</si>
  <si>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</si>
  <si>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</si>
  <si>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</si>
  <si>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</si>
  <si>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</si>
  <si>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</si>
  <si>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</si>
  <si>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</si>
  <si>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</si>
  <si>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</si>
  <si>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</si>
  <si>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</si>
  <si>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</si>
  <si>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</si>
  <si>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</si>
  <si>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</si>
  <si>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</si>
  <si>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</si>
  <si>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</si>
  <si>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</si>
  <si>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</si>
  <si>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</si>
  <si>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</si>
  <si>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</si>
  <si>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</si>
  <si>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</si>
  <si>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</si>
  <si>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</si>
  <si>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</si>
  <si>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</si>
  <si>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</si>
  <si>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</si>
  <si>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</si>
  <si>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</si>
  <si>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</si>
  <si>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</si>
  <si>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</si>
  <si>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</si>
  <si>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</si>
  <si>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</si>
  <si>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</si>
  <si>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</si>
  <si>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</si>
  <si>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</si>
  <si>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</si>
  <si>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</si>
  <si>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</si>
  <si>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</si>
  <si>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</si>
  <si>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</si>
  <si>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</si>
  <si>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</si>
  <si>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</si>
  <si>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</si>
  <si>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</si>
  <si>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</si>
  <si>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</si>
  <si>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</si>
  <si>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</si>
  <si>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</si>
  <si>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</si>
  <si>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</si>
  <si>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</si>
  <si>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</si>
  <si>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</si>
  <si>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</si>
  <si>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</si>
  <si>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</si>
  <si>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</si>
  <si>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</si>
  <si>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</si>
  <si>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</si>
  <si>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</si>
  <si>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</si>
  <si>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</si>
  <si>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</si>
  <si>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</si>
  <si>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</si>
  <si>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</si>
  <si>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</si>
  <si>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</si>
  <si>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</si>
  <si>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</si>
  <si>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</si>
  <si>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</si>
  <si>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</si>
  <si>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</si>
  <si>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</si>
  <si>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</si>
  <si>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</si>
  <si>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</si>
  <si>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</si>
  <si>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</si>
  <si>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</si>
  <si>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</si>
  <si>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</si>
  <si>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</si>
  <si>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</si>
  <si>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</si>
  <si>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</si>
  <si>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</si>
  <si>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</si>
  <si>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</si>
  <si>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</si>
  <si>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</si>
  <si>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</si>
  <si>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</si>
  <si>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</si>
  <si>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</si>
  <si>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</si>
  <si>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</si>
  <si>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</si>
  <si>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</si>
  <si>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</si>
  <si>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</si>
  <si>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</si>
  <si>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</si>
  <si>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</si>
  <si>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</si>
  <si>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</si>
  <si>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</si>
  <si>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</si>
  <si>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</si>
  <si>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</si>
  <si>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</si>
  <si>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</si>
  <si>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</si>
  <si>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</si>
  <si>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</si>
  <si>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</si>
  <si>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</si>
  <si>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</si>
  <si>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</si>
  <si>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</si>
  <si>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</si>
  <si>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</si>
  <si>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</si>
  <si>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</si>
  <si>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</si>
  <si>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</si>
  <si>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</si>
  <si>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</si>
  <si>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</si>
  <si>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</si>
  <si>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</si>
  <si>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</si>
  <si>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</si>
  <si>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</si>
  <si>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</si>
  <si>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</si>
  <si>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</si>
  <si>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</si>
  <si>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</si>
  <si>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</si>
  <si>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</si>
  <si>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</si>
  <si>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</si>
  <si>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</si>
  <si>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</si>
  <si>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</si>
  <si>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</si>
  <si>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</si>
  <si>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</si>
  <si>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</si>
  <si>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</si>
  <si>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</si>
  <si>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</si>
  <si>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</si>
  <si>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</si>
  <si>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</si>
  <si>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</si>
  <si>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</si>
  <si>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</si>
  <si>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</si>
  <si>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</si>
  <si>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</si>
  <si>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</si>
  <si>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</si>
  <si>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</si>
  <si>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</si>
  <si>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</si>
  <si>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</si>
  <si>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</si>
  <si>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</si>
  <si>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</si>
  <si>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</si>
  <si>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</si>
  <si>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</si>
  <si>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</si>
  <si>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</si>
  <si>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</si>
  <si>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</si>
  <si>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</si>
  <si>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</si>
  <si>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</si>
  <si>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</si>
  <si>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</si>
  <si>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</si>
  <si>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</si>
  <si>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</si>
  <si>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</si>
  <si>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</si>
  <si>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</si>
  <si>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</si>
  <si>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</si>
  <si>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</si>
  <si>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</si>
  <si>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</si>
  <si>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</si>
  <si>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</si>
  <si>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</si>
  <si>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</si>
  <si>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</si>
  <si>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</si>
  <si>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</si>
  <si>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</si>
  <si>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</si>
  <si>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</si>
  <si>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</si>
  <si>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</si>
  <si>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</si>
  <si>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</si>
  <si>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</si>
  <si>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</si>
  <si>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</si>
  <si>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</si>
  <si>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</si>
  <si>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</si>
  <si>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</si>
  <si>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</si>
  <si>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</si>
  <si>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</si>
  <si>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</si>
  <si>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</si>
  <si>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</si>
  <si>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</si>
  <si>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</si>
  <si>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</si>
  <si>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</si>
  <si>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</si>
  <si>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</si>
  <si>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</si>
  <si>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</si>
  <si>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</si>
  <si>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</si>
  <si>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</si>
  <si>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</si>
  <si>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</si>
  <si>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</si>
  <si>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</si>
  <si>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</si>
  <si>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</si>
  <si>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</si>
  <si>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</si>
  <si>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</si>
  <si>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</si>
  <si>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</si>
  <si>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</si>
  <si>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</si>
  <si>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</si>
  <si>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</si>
  <si>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</si>
  <si>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</si>
  <si>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</si>
  <si>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</si>
  <si>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</si>
  <si>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</si>
  <si>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</si>
  <si>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</si>
  <si>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</si>
  <si>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</si>
  <si>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</si>
  <si>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</si>
  <si>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</si>
  <si>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</si>
  <si>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</si>
  <si>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</si>
  <si>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</si>
  <si>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</si>
  <si>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</si>
  <si>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</si>
  <si>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</si>
  <si>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</si>
  <si>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</si>
  <si>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</si>
  <si>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</si>
  <si>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</si>
  <si>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</si>
  <si>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</si>
  <si>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</si>
  <si>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</si>
  <si>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</si>
  <si>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</si>
  <si>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</si>
  <si>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</si>
  <si>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</si>
  <si>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</si>
  <si>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</si>
  <si>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</si>
  <si>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</si>
  <si>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</si>
  <si>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</si>
  <si>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</si>
  <si>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</si>
  <si>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</si>
  <si>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</si>
  <si>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</si>
  <si>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</si>
  <si>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</si>
  <si>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</si>
  <si>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</si>
  <si>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</si>
  <si>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</si>
  <si>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</si>
  <si>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</si>
  <si>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</si>
  <si>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</si>
  <si>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</si>
  <si>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</si>
  <si>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</si>
  <si>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</si>
  <si>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</si>
  <si>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</si>
  <si>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</si>
  <si>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</si>
  <si>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</si>
  <si>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</si>
  <si>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</si>
  <si>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</si>
  <si>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</si>
  <si>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</si>
  <si>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</si>
  <si>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</si>
  <si>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</si>
  <si>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</si>
  <si>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</si>
  <si>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</si>
  <si>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</si>
  <si>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</si>
  <si>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</si>
  <si>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</si>
  <si>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</si>
  <si>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</si>
  <si>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</si>
  <si>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</si>
  <si>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</si>
  <si>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</si>
  <si>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</si>
  <si>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</si>
  <si>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</si>
  <si>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</si>
  <si>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</si>
  <si>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</si>
  <si>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</si>
  <si>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</si>
  <si>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</si>
  <si>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</si>
  <si>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</si>
  <si>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</si>
  <si>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</si>
  <si>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</si>
  <si>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</si>
  <si>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</si>
  <si>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</si>
  <si>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</si>
  <si>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</si>
  <si>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</si>
  <si>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</si>
  <si>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</si>
  <si>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</si>
  <si>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</si>
  <si>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</si>
  <si>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</si>
  <si>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</si>
  <si>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</si>
  <si>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</si>
  <si>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</si>
  <si>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</si>
  <si>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</si>
  <si>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</si>
  <si>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</si>
  <si>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</si>
  <si>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</si>
  <si>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</si>
  <si>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</si>
  <si>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</si>
  <si>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</si>
  <si>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</si>
  <si>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</si>
  <si>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</si>
  <si>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</si>
  <si>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</si>
  <si>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</si>
  <si>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</si>
  <si>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</si>
  <si>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</si>
  <si>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</si>
  <si>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</si>
  <si>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</si>
  <si>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</si>
  <si>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</si>
  <si>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</si>
  <si>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</si>
  <si>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</si>
  <si>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</si>
  <si>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</si>
  <si>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</si>
  <si>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</si>
  <si>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</si>
  <si>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</si>
  <si>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</si>
  <si>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</si>
  <si>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</si>
  <si>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</si>
  <si>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</si>
  <si>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</si>
  <si>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</si>
  <si>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</si>
  <si>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</si>
  <si>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</si>
  <si>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</si>
  <si>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</si>
  <si>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</si>
  <si>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</si>
  <si>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</si>
  <si>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</si>
  <si>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</si>
  <si>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</si>
  <si>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</si>
  <si>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</si>
  <si>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</si>
  <si>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</si>
  <si>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</si>
  <si>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</si>
  <si>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</si>
  <si>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</si>
  <si>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</si>
  <si>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</si>
  <si>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</si>
  <si>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</si>
  <si>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</si>
  <si>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</si>
  <si>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</si>
  <si>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</si>
  <si>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</si>
  <si>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</si>
  <si>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</si>
  <si>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</si>
  <si>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</si>
  <si>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</si>
  <si>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</si>
  <si>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</si>
  <si>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</si>
  <si>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</si>
  <si>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</si>
  <si>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</si>
  <si>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</si>
  <si>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</si>
  <si>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</si>
  <si>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</si>
  <si>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</si>
  <si>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</si>
  <si>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</si>
  <si>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</si>
  <si>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</si>
  <si>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</si>
  <si>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</si>
  <si>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</si>
  <si>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</si>
  <si>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</si>
  <si>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</si>
  <si>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</si>
  <si>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</si>
  <si>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</si>
  <si>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</si>
  <si>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</si>
  <si>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</si>
  <si>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</si>
  <si>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</si>
  <si>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</si>
  <si>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</si>
  <si>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</si>
  <si>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</si>
  <si>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</si>
  <si>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</si>
  <si>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</si>
  <si>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</si>
  <si>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</si>
  <si>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</si>
  <si>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</si>
  <si>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</si>
  <si>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</si>
  <si>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</si>
  <si>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</si>
  <si>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</si>
  <si>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</si>
  <si>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</si>
  <si>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</si>
  <si>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</si>
  <si>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</si>
  <si>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</si>
  <si>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</si>
  <si>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</si>
  <si>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</si>
  <si>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</si>
  <si>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</si>
  <si>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</si>
  <si>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</si>
  <si>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</si>
  <si>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</si>
  <si>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</si>
  <si>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</si>
  <si>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</si>
  <si>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</si>
  <si>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</si>
  <si>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</si>
  <si>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</si>
  <si>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</si>
  <si>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</si>
  <si>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</si>
  <si>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</si>
  <si>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</si>
  <si>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</si>
  <si>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</si>
  <si>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</si>
  <si>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</si>
  <si>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</si>
  <si>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</si>
  <si>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</si>
  <si>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</si>
  <si>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</si>
  <si>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</si>
  <si>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</si>
  <si>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</si>
  <si>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</si>
  <si>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</si>
  <si>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</si>
  <si>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</si>
  <si>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</si>
  <si>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</si>
  <si>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</si>
  <si>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</si>
  <si>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</si>
  <si>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</si>
  <si>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</si>
  <si>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</si>
  <si>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</si>
  <si>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</si>
  <si>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</si>
  <si>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</si>
  <si>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</si>
  <si>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</si>
  <si>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</si>
  <si>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</si>
  <si>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</si>
  <si>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</si>
  <si>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</si>
  <si>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</si>
  <si>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</si>
  <si>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</si>
  <si>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</si>
  <si>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</si>
  <si>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</si>
  <si>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</si>
  <si>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</si>
  <si>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</si>
  <si>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</si>
  <si>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</si>
  <si>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</si>
  <si>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</si>
  <si>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</si>
  <si>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</si>
  <si>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</si>
  <si>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</si>
  <si>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</si>
  <si>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</si>
  <si>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</si>
  <si>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</si>
  <si>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</si>
  <si>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</si>
  <si>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</si>
  <si>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</si>
  <si>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</si>
  <si>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</si>
  <si>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</si>
  <si>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</si>
  <si>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</si>
  <si>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</si>
  <si>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</si>
  <si>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</si>
  <si>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</si>
  <si>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</si>
  <si>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</si>
  <si>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</si>
  <si>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</si>
  <si>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</si>
  <si>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</si>
  <si>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</si>
  <si>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</si>
  <si>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</si>
  <si>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</si>
  <si>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</si>
  <si>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</si>
  <si>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</si>
  <si>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</si>
  <si>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</si>
  <si>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</si>
  <si>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</si>
  <si>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</si>
  <si>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</si>
  <si>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</si>
  <si>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</si>
  <si>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</si>
  <si>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</si>
  <si>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</si>
  <si>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</si>
  <si>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</si>
  <si>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</si>
  <si>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</si>
  <si>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</si>
  <si>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</si>
  <si>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</si>
  <si>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</si>
  <si>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</si>
  <si>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</si>
  <si>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</si>
  <si>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</si>
  <si>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</si>
  <si>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</si>
  <si>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</si>
  <si>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</si>
  <si>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</si>
  <si>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</si>
  <si>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</si>
  <si>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</si>
  <si>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</si>
  <si>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</si>
  <si>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</si>
  <si>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</si>
  <si>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</si>
  <si>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</si>
  <si>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</si>
  <si>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</si>
  <si>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</si>
  <si>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</si>
  <si>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</si>
  <si>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</si>
  <si>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</si>
  <si>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</si>
  <si>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</si>
  <si>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</si>
  <si>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</si>
  <si>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</si>
  <si>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</si>
  <si>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</si>
  <si>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</si>
  <si>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</si>
  <si>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</si>
  <si>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</si>
  <si>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</si>
  <si>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</si>
  <si>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</si>
  <si>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</si>
  <si>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</si>
  <si>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</si>
  <si>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</si>
  <si>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</si>
  <si>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</si>
  <si>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</si>
  <si>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</si>
  <si>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</si>
  <si>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</si>
  <si>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</si>
  <si>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</si>
  <si>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</si>
  <si>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</si>
  <si>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</si>
  <si>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</si>
  <si>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</si>
  <si>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</si>
  <si>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</si>
  <si>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</si>
  <si>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</si>
  <si>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</si>
  <si>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</si>
  <si>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</si>
  <si>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</si>
  <si>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</si>
  <si>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</si>
  <si>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</si>
  <si>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</si>
  <si>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</si>
  <si>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</si>
  <si>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</si>
  <si>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</si>
  <si>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</si>
  <si>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</si>
  <si>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</si>
  <si>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</si>
  <si>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</si>
  <si>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</si>
  <si>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</si>
  <si>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</si>
  <si>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</si>
  <si>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</si>
  <si>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</si>
  <si>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</si>
  <si>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</si>
  <si>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</si>
  <si>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</si>
  <si>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</si>
  <si>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</si>
  <si>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</si>
  <si>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</si>
  <si>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</si>
  <si>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</si>
  <si>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</si>
  <si>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</si>
  <si>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</si>
  <si>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</si>
  <si>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</si>
  <si>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</si>
  <si>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</si>
  <si>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</si>
  <si>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</si>
  <si>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</si>
  <si>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</si>
  <si>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</si>
  <si>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</si>
  <si>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</si>
  <si>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</si>
  <si>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</si>
  <si>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</si>
  <si>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</si>
  <si>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</si>
  <si>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</si>
  <si>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</si>
  <si>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</si>
  <si>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</si>
  <si>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</si>
  <si>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</si>
  <si>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</si>
  <si>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</si>
  <si>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</si>
  <si>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</si>
  <si>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</si>
  <si>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</si>
  <si>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</si>
  <si>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</si>
  <si>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</si>
  <si>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</si>
  <si>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</si>
  <si>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</si>
  <si>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</si>
  <si>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</si>
  <si>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</si>
  <si>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</si>
  <si>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</si>
  <si>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</si>
  <si>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</si>
  <si>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</si>
  <si>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</si>
  <si>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</si>
  <si>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</si>
  <si>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</si>
  <si>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</si>
  <si>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</si>
  <si>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</si>
  <si>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</si>
  <si>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</si>
  <si>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</si>
  <si>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</si>
  <si>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</si>
  <si>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</si>
  <si>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</si>
  <si>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</si>
  <si>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</si>
  <si>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</si>
  <si>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</si>
  <si>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</si>
  <si>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</si>
  <si>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</si>
  <si>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</si>
  <si>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</si>
  <si>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</si>
  <si>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</si>
  <si>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</si>
  <si>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</si>
  <si>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</si>
  <si>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</si>
  <si>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</si>
  <si>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</si>
  <si>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</si>
  <si>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</si>
  <si>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</si>
  <si>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</si>
  <si>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</si>
  <si>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</si>
  <si>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</si>
  <si>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</si>
  <si>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</si>
  <si>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</si>
  <si>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</si>
  <si>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</si>
  <si>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</si>
  <si>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</si>
  <si>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</si>
  <si>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</si>
  <si>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</si>
  <si>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</si>
  <si>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</si>
  <si>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</si>
  <si>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</si>
  <si>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</si>
  <si>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</si>
  <si>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</si>
  <si>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</si>
  <si>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</si>
  <si>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</si>
  <si>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</si>
  <si>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</si>
  <si>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</si>
  <si>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</si>
  <si>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</si>
  <si>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</si>
  <si>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</si>
  <si>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</si>
  <si>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</si>
  <si>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</si>
  <si>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</si>
  <si>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</si>
  <si>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</si>
  <si>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</si>
  <si>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</si>
  <si>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</si>
  <si>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</si>
  <si>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</si>
  <si>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</si>
  <si>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</si>
  <si>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</si>
  <si>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</si>
  <si>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</si>
  <si>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</si>
  <si>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</si>
  <si>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</si>
  <si>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</si>
  <si>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</si>
  <si>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</si>
  <si>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</si>
  <si>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</si>
  <si>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</si>
  <si>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</si>
  <si>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</si>
  <si>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</si>
  <si>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</si>
  <si>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</si>
  <si>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</si>
  <si>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</si>
  <si>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</si>
  <si>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</si>
  <si>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</si>
  <si>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</si>
  <si>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</si>
  <si>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</si>
  <si>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</si>
  <si>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</si>
  <si>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</si>
  <si>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</si>
  <si>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</si>
  <si>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</si>
  <si>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</si>
  <si>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</si>
  <si>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</si>
  <si>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</si>
  <si>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</si>
  <si>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</si>
  <si>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</si>
  <si>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</si>
  <si>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</si>
  <si>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</si>
  <si>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</si>
  <si>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</si>
  <si>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</si>
  <si>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</si>
  <si>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</si>
  <si>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</si>
  <si>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</si>
  <si>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</si>
  <si>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</si>
  <si>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</si>
  <si>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</si>
  <si>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</si>
  <si>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</si>
  <si>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</si>
  <si>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</si>
  <si>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</si>
  <si>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</si>
  <si>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</si>
  <si>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</si>
  <si>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</si>
  <si>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</si>
  <si>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</si>
  <si>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</si>
  <si>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</si>
  <si>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</si>
  <si>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</si>
  <si>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</si>
  <si>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</si>
  <si>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</si>
  <si>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</si>
  <si>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</si>
  <si>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</si>
  <si>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</si>
  <si>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</si>
  <si>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</si>
  <si>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</si>
  <si>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</si>
  <si>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</si>
  <si>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</si>
  <si>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</si>
  <si>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</si>
  <si>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</si>
  <si>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</si>
  <si>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</si>
  <si>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</si>
  <si>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</si>
  <si>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</si>
  <si>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</si>
  <si>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</si>
  <si>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</si>
  <si>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</si>
  <si>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</si>
  <si>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</si>
  <si>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</si>
  <si>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</si>
  <si>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</si>
  <si>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</si>
  <si>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</si>
  <si>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</si>
  <si>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</si>
  <si>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</si>
  <si>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</si>
  <si>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</si>
  <si>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</si>
  <si>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</si>
  <si>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</si>
  <si>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</si>
  <si>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</si>
  <si>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</si>
  <si>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</si>
  <si>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</si>
  <si>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</si>
  <si>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</si>
  <si>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</si>
  <si>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</si>
  <si>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</si>
  <si>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</si>
  <si>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</si>
  <si>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</si>
  <si>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</si>
  <si>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</si>
  <si>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</si>
  <si>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</si>
  <si>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</si>
  <si>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</si>
  <si>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</si>
  <si>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</si>
  <si>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</si>
  <si>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</si>
  <si>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</si>
  <si>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</si>
  <si>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</si>
  <si>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</si>
  <si>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</si>
  <si>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</si>
  <si>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</si>
  <si>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</si>
  <si>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</si>
  <si>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</si>
  <si>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</si>
  <si>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</si>
  <si>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</si>
  <si>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</si>
  <si>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</si>
  <si>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</si>
  <si>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</si>
  <si>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</si>
  <si>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</si>
  <si>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</si>
  <si>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</si>
  <si>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</si>
  <si>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</si>
  <si>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</si>
  <si>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</si>
  <si>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</si>
  <si>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</si>
  <si>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</si>
  <si>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</si>
  <si>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</si>
  <si>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</si>
  <si>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</si>
  <si>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</si>
  <si>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</si>
  <si>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</si>
  <si>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</si>
  <si>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</si>
  <si>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</si>
  <si>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</si>
  <si>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</si>
  <si>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</si>
  <si>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</si>
  <si>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</si>
  <si>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</si>
  <si>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</si>
  <si>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</si>
  <si>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</si>
  <si>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</si>
  <si>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</si>
  <si>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</si>
  <si>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</si>
  <si>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</si>
  <si>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</si>
  <si>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</si>
  <si>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</si>
  <si>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</si>
  <si>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</si>
  <si>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</si>
  <si>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</si>
  <si>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</si>
  <si>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</si>
  <si>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</si>
  <si>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</si>
  <si>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</si>
  <si>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</si>
  <si>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</si>
  <si>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</si>
  <si>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</si>
  <si>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</si>
  <si>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</si>
  <si>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</si>
  <si>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</si>
  <si>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</si>
  <si>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</si>
  <si>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</si>
  <si>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</si>
  <si>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</si>
  <si>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</si>
  <si>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</si>
  <si>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</si>
  <si>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</si>
  <si>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</si>
  <si>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</si>
  <si>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</si>
  <si>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</si>
  <si>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</si>
  <si>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</si>
  <si>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</si>
  <si>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</si>
  <si>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</si>
  <si>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</si>
  <si>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</si>
  <si>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</si>
  <si>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</si>
  <si>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</si>
  <si>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</si>
  <si>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</si>
  <si>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</si>
  <si>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</si>
  <si>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</si>
  <si>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</si>
  <si>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</si>
  <si>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</si>
  <si>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</si>
  <si>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</si>
  <si>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</si>
  <si>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</si>
  <si>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</si>
  <si>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</si>
  <si>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</si>
  <si>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</si>
  <si>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</si>
  <si>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</si>
  <si>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</si>
  <si>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</si>
  <si>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</si>
  <si>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</si>
  <si>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</si>
  <si>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</si>
  <si>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</si>
  <si>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</si>
  <si>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</si>
  <si>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</si>
  <si>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</si>
  <si>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</si>
  <si>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</si>
  <si>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</si>
  <si>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</si>
  <si>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</si>
  <si>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</si>
  <si>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</si>
  <si>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</si>
  <si>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</si>
  <si>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</si>
  <si>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</si>
  <si>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</si>
  <si>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</si>
  <si>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</si>
  <si>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</si>
  <si>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</si>
  <si>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</si>
  <si>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</si>
  <si>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</si>
  <si>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</si>
  <si>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</si>
  <si>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</si>
  <si>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</si>
  <si>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</si>
  <si>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</si>
  <si>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</si>
  <si>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</si>
  <si>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</si>
  <si>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</si>
  <si>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</si>
  <si>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</si>
  <si>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</si>
  <si>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</si>
  <si>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</si>
  <si>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</si>
  <si>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</si>
  <si>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</si>
  <si>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</si>
  <si>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</si>
  <si>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</si>
  <si>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</si>
  <si>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</si>
  <si>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</si>
  <si>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</si>
  <si>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</si>
  <si>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</si>
  <si>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</si>
  <si>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</si>
  <si>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</si>
  <si>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</si>
  <si>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</si>
  <si>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</si>
  <si>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</si>
  <si>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</si>
  <si>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</si>
  <si>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</si>
  <si>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</si>
  <si>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</si>
  <si>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</si>
  <si>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</si>
  <si>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</si>
  <si>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</si>
  <si>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</si>
  <si>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</si>
  <si>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</si>
  <si>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</si>
  <si>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</si>
  <si>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</si>
  <si>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</si>
  <si>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</si>
  <si>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</si>
  <si>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</si>
  <si>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</si>
  <si>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</si>
  <si>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</si>
  <si>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</si>
  <si>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</si>
  <si>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</si>
  <si>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</si>
  <si>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</si>
  <si>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</si>
  <si>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</si>
  <si>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</si>
  <si>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</si>
  <si>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</si>
  <si>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</si>
  <si>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</si>
  <si>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</si>
  <si>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</si>
  <si>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</si>
  <si>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</si>
  <si>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</si>
  <si>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</si>
  <si>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</si>
  <si>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</si>
  <si>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</si>
  <si>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</si>
  <si>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</si>
  <si>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</si>
  <si>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</si>
  <si>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</si>
  <si>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</si>
  <si>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</si>
  <si>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</si>
  <si>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</si>
  <si>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</si>
  <si>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</si>
  <si>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</si>
  <si>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</si>
  <si>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</si>
  <si>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</si>
  <si>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</si>
  <si>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</si>
  <si>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</si>
  <si>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</si>
  <si>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</si>
  <si>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</si>
  <si>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</si>
  <si>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</si>
  <si>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</si>
  <si>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</si>
  <si>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</si>
  <si>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</si>
  <si>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</si>
  <si>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</si>
  <si>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</si>
  <si>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</si>
  <si>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</si>
  <si>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</si>
  <si>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</si>
  <si>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</si>
  <si>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</si>
  <si>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</si>
  <si>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</si>
  <si>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</si>
  <si>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</si>
  <si>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</si>
  <si>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</si>
  <si>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</si>
  <si>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</si>
  <si>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</si>
  <si>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</si>
  <si>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</si>
  <si>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</si>
  <si>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</si>
  <si>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</si>
  <si>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</si>
  <si>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</si>
  <si>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</si>
  <si>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</si>
  <si>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</si>
  <si>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</si>
  <si>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</si>
  <si>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</si>
  <si>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</si>
  <si>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</si>
  <si>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</si>
  <si>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</si>
  <si>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</si>
  <si>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</si>
  <si>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</si>
  <si>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</si>
  <si>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</si>
  <si>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</si>
  <si>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</si>
  <si>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</si>
  <si>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</si>
  <si>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</si>
  <si>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</si>
  <si>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</si>
  <si>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</si>
  <si>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</si>
  <si>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</si>
  <si>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</si>
  <si>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</si>
  <si>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</si>
  <si>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</si>
  <si>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</si>
  <si>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</si>
  <si>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</si>
  <si>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</si>
  <si>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</si>
  <si>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</si>
  <si>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</si>
  <si>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</si>
  <si>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</si>
  <si>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</si>
  <si>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</si>
  <si>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</si>
  <si>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</si>
  <si>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</si>
  <si>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</si>
  <si>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</si>
  <si>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</si>
  <si>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</si>
  <si>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</si>
  <si>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</si>
  <si>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</si>
  <si>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</si>
  <si>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</si>
  <si>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</si>
  <si>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</si>
  <si>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</si>
  <si>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</si>
  <si>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</si>
  <si>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</si>
  <si>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</si>
  <si>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</si>
  <si>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</si>
  <si>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</si>
  <si>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</si>
  <si>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</si>
  <si>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</si>
  <si>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</si>
  <si>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</si>
  <si>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</si>
  <si>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</si>
  <si>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</si>
  <si>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</si>
  <si>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</si>
  <si>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</si>
  <si>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</si>
  <si>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</si>
  <si>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</si>
  <si>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</si>
  <si>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</si>
  <si>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</si>
  <si>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</si>
  <si>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</si>
  <si>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</si>
  <si>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</si>
  <si>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</si>
  <si>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</si>
  <si>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</si>
  <si>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</si>
  <si>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</si>
  <si>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</si>
  <si>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</si>
  <si>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</si>
  <si>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</si>
  <si>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</si>
  <si>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</si>
  <si>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</si>
  <si>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</si>
  <si>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</si>
  <si>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</si>
  <si>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</si>
  <si>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</si>
  <si>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</si>
  <si>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</si>
  <si>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</si>
  <si>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</si>
  <si>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</si>
  <si>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</si>
  <si>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</si>
  <si>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</si>
  <si>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</si>
  <si>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</si>
  <si>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</si>
  <si>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</si>
  <si>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</si>
  <si>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</si>
  <si>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</si>
  <si>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</si>
  <si>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</si>
  <si>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</si>
  <si>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</si>
  <si>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</si>
  <si>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</si>
  <si>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</si>
  <si>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</si>
  <si>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</si>
  <si>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</si>
  <si>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</si>
  <si>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</si>
  <si>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</si>
  <si>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</si>
  <si>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</si>
  <si>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</si>
  <si>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</si>
  <si>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</si>
  <si>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</si>
  <si>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</si>
  <si>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</si>
  <si>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</si>
  <si>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</si>
  <si>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</si>
  <si>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</si>
  <si>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</si>
  <si>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</si>
  <si>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</si>
  <si>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</si>
  <si>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</si>
  <si>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</si>
  <si>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</si>
  <si>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</si>
  <si>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</si>
  <si>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</si>
  <si>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</si>
  <si>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</si>
  <si>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</si>
  <si>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</si>
  <si>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</si>
  <si>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</si>
  <si>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</si>
  <si>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</si>
  <si>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</si>
  <si>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</si>
  <si>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</si>
  <si>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</si>
  <si>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</si>
  <si>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</si>
  <si>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</si>
  <si>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</si>
  <si>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</si>
  <si>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</si>
  <si>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</si>
  <si>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</si>
  <si>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</si>
  <si>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</si>
  <si>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</si>
  <si>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</si>
  <si>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</si>
  <si>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</si>
  <si>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</si>
  <si>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</si>
  <si>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</si>
  <si>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</si>
  <si>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</si>
  <si>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</si>
  <si>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</si>
  <si>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</si>
  <si>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</si>
  <si>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</si>
  <si>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</si>
  <si>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</si>
  <si>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</si>
  <si>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</si>
  <si>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</si>
  <si>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</si>
  <si>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</si>
  <si>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</si>
  <si>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</si>
  <si>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</si>
  <si>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</si>
  <si>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</si>
  <si>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</si>
  <si>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</si>
  <si>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</si>
  <si>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</si>
  <si>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</si>
  <si>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</si>
  <si>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</si>
  <si>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</si>
  <si>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</si>
  <si>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</si>
  <si>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</si>
  <si>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</si>
  <si>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</si>
  <si>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</si>
  <si>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</si>
  <si>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</si>
  <si>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</si>
  <si>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</si>
  <si>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</si>
  <si>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</si>
  <si>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</si>
  <si>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</si>
  <si>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</si>
  <si>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</si>
  <si>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</si>
  <si>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</si>
  <si>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</si>
  <si>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</si>
  <si>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</si>
  <si>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</si>
  <si>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</si>
  <si>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</si>
  <si>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</si>
  <si>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</si>
  <si>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</si>
  <si>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</si>
  <si>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</si>
  <si>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</si>
  <si>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</si>
  <si>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</si>
  <si>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</si>
  <si>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</si>
  <si>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</si>
  <si>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</si>
  <si>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</si>
  <si>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</si>
  <si>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</si>
  <si>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</si>
  <si>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</si>
  <si>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</si>
  <si>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</si>
  <si>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</si>
  <si>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</si>
  <si>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</si>
  <si>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</si>
  <si>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</si>
  <si>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</si>
  <si>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</si>
  <si>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</si>
  <si>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</si>
  <si>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</si>
  <si>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</si>
  <si>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</si>
  <si>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</si>
  <si>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</si>
  <si>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</si>
  <si>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</si>
  <si>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</si>
  <si>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</si>
  <si>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</si>
  <si>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</si>
  <si>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</si>
  <si>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</si>
  <si>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</si>
  <si>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</si>
  <si>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</si>
  <si>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</si>
  <si>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</si>
  <si>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</si>
  <si>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</si>
  <si>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</si>
  <si>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</si>
  <si>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</si>
  <si>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</si>
  <si>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</si>
  <si>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</si>
  <si>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</si>
  <si>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</si>
  <si>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</si>
  <si>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</si>
  <si>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</si>
  <si>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</si>
  <si>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</si>
  <si>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</si>
  <si>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</si>
  <si>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</si>
  <si>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</si>
  <si>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</si>
  <si>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</si>
  <si>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</si>
  <si>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</si>
  <si>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</si>
  <si>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</si>
  <si>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</si>
  <si>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</si>
  <si>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</si>
  <si>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</si>
  <si>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</si>
  <si>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</si>
  <si>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</si>
  <si>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</si>
  <si>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</si>
  <si>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</si>
  <si>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</si>
  <si>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</si>
  <si>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</si>
  <si>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</si>
  <si>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</si>
  <si>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</si>
  <si>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</si>
  <si>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</si>
  <si>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</si>
  <si>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</si>
  <si>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</si>
  <si>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</si>
  <si>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</si>
  <si>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</si>
  <si>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</si>
  <si>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</si>
  <si>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</si>
  <si>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</si>
  <si>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</si>
  <si>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</si>
  <si>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</si>
  <si>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</si>
  <si>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</si>
  <si>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</si>
  <si>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</si>
  <si>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</si>
  <si>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</si>
  <si>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</si>
  <si>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</si>
  <si>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</si>
  <si>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</si>
  <si>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</si>
  <si>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</si>
  <si>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</si>
  <si>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</si>
  <si>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</si>
  <si>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</si>
  <si>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</si>
  <si>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</si>
  <si>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</si>
  <si>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</si>
  <si>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</si>
  <si>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</si>
  <si>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</si>
  <si>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</si>
  <si>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</si>
  <si>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</si>
  <si>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</si>
  <si>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</si>
  <si>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</si>
  <si>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</si>
  <si>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</si>
  <si>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</si>
  <si>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</si>
  <si>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</si>
  <si>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</si>
  <si>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</si>
  <si>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</si>
  <si>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</si>
  <si>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</si>
  <si>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</si>
  <si>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</si>
  <si>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</si>
  <si>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</si>
  <si>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</si>
  <si>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</si>
  <si>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</si>
  <si>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</si>
  <si>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</si>
  <si>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</si>
  <si>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</si>
  <si>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</si>
  <si>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</si>
  <si>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</si>
  <si>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</si>
  <si>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</si>
  <si>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</si>
  <si>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</si>
  <si>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</si>
  <si>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</si>
  <si>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</si>
  <si>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</si>
  <si>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</si>
  <si>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</si>
  <si>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</si>
  <si>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</si>
  <si>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</si>
  <si>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</si>
  <si>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</si>
  <si>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</si>
  <si>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</si>
  <si>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</si>
  <si>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</si>
  <si>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</si>
  <si>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</si>
  <si>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</si>
  <si>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</si>
  <si>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</si>
  <si>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</si>
  <si>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</si>
  <si>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</si>
  <si>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</si>
  <si>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</si>
  <si>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</si>
  <si>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</si>
  <si>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</si>
  <si>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</si>
  <si>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</si>
  <si>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</si>
  <si>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</si>
  <si>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</si>
  <si>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</si>
  <si>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</si>
  <si>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</si>
  <si>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</si>
  <si>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</si>
  <si>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</si>
  <si>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</si>
  <si>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</si>
  <si>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</si>
  <si>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</si>
  <si>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</si>
  <si>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</si>
  <si>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</si>
  <si>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</si>
  <si>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</si>
  <si>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</si>
  <si>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</si>
  <si>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</si>
  <si>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</si>
  <si>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</si>
  <si>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</si>
  <si>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</si>
  <si>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</si>
  <si>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</si>
  <si>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</si>
  <si>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</si>
  <si>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</si>
  <si>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</si>
  <si>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</si>
  <si>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</si>
  <si>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</si>
  <si>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</si>
  <si>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</si>
  <si>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</si>
  <si>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</si>
  <si>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</si>
  <si>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</si>
  <si>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</si>
  <si>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</si>
  <si>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</si>
  <si>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</si>
  <si>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</si>
  <si>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</si>
  <si>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</si>
  <si>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</si>
  <si>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</si>
  <si>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</si>
  <si>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</si>
  <si>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</si>
  <si>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</si>
  <si>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</si>
  <si>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</si>
  <si>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</si>
  <si>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</si>
  <si>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</si>
  <si>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</si>
  <si>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</si>
  <si>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</si>
  <si>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</si>
  <si>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</si>
  <si>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</si>
  <si>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</si>
  <si>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</si>
  <si>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</si>
  <si>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</si>
  <si>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</si>
  <si>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</si>
  <si>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</si>
  <si>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</si>
  <si>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</si>
  <si>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</si>
  <si>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</si>
  <si>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</si>
  <si>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</si>
  <si>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</si>
  <si>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</si>
  <si>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</si>
  <si>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</si>
  <si>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</si>
  <si>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</si>
  <si>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</si>
  <si>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</si>
  <si>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</si>
  <si>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</si>
  <si>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</si>
  <si>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</si>
  <si>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</si>
  <si>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</si>
  <si>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</si>
  <si>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</si>
  <si>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</si>
  <si>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</si>
  <si>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</si>
  <si>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</si>
  <si>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</si>
  <si>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</si>
  <si>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</si>
  <si>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</si>
  <si>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</si>
  <si>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</si>
  <si>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</si>
  <si>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</si>
  <si>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</si>
  <si>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</si>
  <si>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</si>
  <si>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</si>
  <si>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</si>
  <si>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</si>
  <si>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</si>
  <si>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</si>
  <si>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</si>
  <si>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</si>
  <si>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</si>
  <si>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</si>
  <si>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</si>
  <si>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</si>
  <si>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</si>
  <si>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</si>
  <si>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</si>
  <si>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</si>
  <si>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</si>
  <si>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</si>
  <si>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</si>
  <si>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</si>
  <si>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</si>
  <si>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</si>
  <si>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</si>
  <si>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</si>
  <si>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</si>
  <si>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</si>
  <si>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</si>
  <si>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</si>
  <si>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</si>
  <si>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</si>
  <si>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</si>
  <si>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</si>
  <si>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</si>
  <si>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</si>
  <si>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</si>
  <si>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</si>
  <si>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</si>
  <si>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</si>
  <si>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</si>
  <si>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</si>
  <si>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</si>
  <si>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</si>
  <si>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</si>
  <si>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</si>
  <si>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</si>
  <si>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</si>
  <si>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</si>
  <si>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</si>
  <si>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</si>
  <si>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</si>
  <si>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</si>
  <si>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</si>
  <si>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</si>
  <si>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</si>
  <si>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</si>
  <si>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</si>
  <si>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</si>
  <si>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</si>
  <si>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</si>
  <si>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</si>
  <si>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</si>
  <si>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</si>
  <si>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</si>
  <si>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</si>
  <si>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</si>
  <si>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</si>
  <si>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</si>
  <si>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</si>
  <si>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</si>
  <si>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</si>
  <si>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</si>
  <si>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</si>
  <si>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</si>
  <si>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</si>
  <si>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</si>
  <si>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</si>
  <si>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</si>
  <si>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</si>
  <si>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</si>
  <si>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</si>
  <si>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</si>
  <si>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</si>
  <si>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</si>
  <si>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</si>
  <si>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</si>
  <si>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</si>
  <si>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</si>
  <si>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</si>
  <si>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</si>
  <si>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</si>
  <si>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</si>
  <si>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</si>
  <si>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</si>
  <si>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</si>
  <si>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</si>
  <si>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</si>
  <si>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</si>
  <si>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</si>
  <si>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</si>
  <si>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</si>
  <si>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</si>
  <si>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</si>
  <si>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</si>
  <si>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</si>
  <si>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</si>
  <si>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</si>
  <si>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</si>
  <si>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</si>
  <si>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</si>
  <si>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</si>
  <si>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</si>
  <si>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</si>
  <si>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</si>
  <si>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</si>
  <si>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</si>
  <si>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</si>
  <si>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</si>
  <si>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</si>
  <si>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</si>
  <si>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</si>
  <si>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</si>
  <si>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</si>
  <si>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</si>
  <si>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</si>
  <si>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</si>
  <si>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</si>
  <si>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</si>
  <si>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</si>
  <si>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</si>
  <si>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</si>
  <si>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</si>
  <si>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</si>
  <si>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</si>
  <si>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</si>
  <si>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</si>
  <si>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</si>
  <si>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</si>
  <si>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</si>
  <si>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</si>
  <si>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</si>
  <si>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</si>
  <si>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</si>
  <si>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</si>
  <si>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</si>
  <si>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</si>
  <si>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</si>
  <si>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</si>
  <si>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</si>
  <si>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</si>
  <si>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</si>
  <si>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</si>
  <si>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</si>
  <si>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</si>
  <si>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</si>
  <si>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</si>
  <si>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</si>
  <si>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</si>
  <si>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</si>
  <si>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</si>
  <si>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</si>
  <si>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</si>
  <si>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</si>
  <si>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</si>
  <si>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</si>
  <si>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</si>
  <si>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</si>
  <si>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</si>
  <si>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</si>
  <si>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</si>
  <si>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</si>
  <si>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</si>
  <si>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</si>
  <si>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</si>
  <si>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</si>
  <si>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</si>
  <si>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</si>
  <si>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</si>
  <si>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</si>
  <si>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</si>
  <si>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</si>
  <si>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</si>
  <si>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</si>
  <si>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</si>
  <si>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</si>
  <si>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</si>
  <si>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</si>
  <si>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</si>
  <si>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</si>
  <si>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</si>
  <si>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</si>
  <si>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</si>
  <si>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</si>
  <si>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</si>
  <si>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</si>
  <si>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</si>
  <si>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</si>
  <si>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</si>
  <si>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</si>
  <si>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</si>
  <si>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</si>
  <si>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</si>
  <si>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</si>
  <si>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</si>
  <si>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</si>
  <si>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</si>
  <si>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</si>
  <si>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</si>
  <si>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</si>
  <si>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</si>
  <si>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</si>
  <si>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</si>
  <si>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</si>
  <si>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</si>
  <si>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</si>
  <si>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</si>
  <si>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</si>
  <si>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</si>
  <si>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</si>
  <si>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</si>
  <si>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</si>
  <si>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</si>
  <si>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</si>
  <si>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</si>
  <si>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</si>
  <si>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</si>
  <si>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</si>
  <si>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</si>
  <si>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</si>
  <si>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</si>
  <si>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</si>
  <si>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</si>
  <si>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</si>
  <si>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</si>
  <si>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</si>
  <si>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</si>
  <si>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</si>
  <si>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</si>
  <si>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</si>
  <si>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</si>
  <si>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</si>
  <si>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</si>
  <si>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</si>
  <si>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</si>
  <si>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</si>
  <si>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</si>
  <si>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</si>
  <si>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</si>
  <si>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</si>
  <si>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</si>
  <si>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</si>
  <si>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</si>
  <si>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</si>
  <si>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</si>
  <si>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</si>
  <si>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</si>
  <si>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</si>
  <si>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</si>
  <si>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</si>
  <si>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</si>
  <si>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</si>
  <si>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</si>
  <si>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</si>
  <si>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</si>
  <si>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</si>
  <si>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</si>
  <si>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</si>
  <si>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</si>
  <si>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</si>
  <si>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</si>
  <si>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</si>
  <si>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</si>
  <si>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</si>
  <si>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</si>
  <si>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</si>
  <si>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</si>
  <si>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</si>
  <si>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</si>
  <si>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</si>
  <si>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</si>
  <si>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</si>
  <si>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</si>
  <si>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</si>
  <si>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</si>
  <si>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</si>
  <si>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</si>
  <si>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</si>
  <si>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</si>
  <si>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</si>
  <si>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</si>
  <si>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</si>
  <si>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</si>
  <si>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</si>
  <si>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</si>
  <si>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</si>
  <si>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</si>
  <si>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</si>
  <si>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</si>
  <si>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</si>
  <si>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</si>
  <si>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</si>
  <si>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</si>
  <si>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</si>
  <si>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</si>
  <si>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</si>
  <si>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</si>
  <si>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</si>
  <si>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</si>
  <si>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</si>
  <si>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</si>
  <si>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</si>
  <si>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</si>
  <si>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</si>
  <si>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</si>
  <si>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</si>
  <si>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</si>
  <si>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</si>
  <si>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</si>
  <si>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</si>
  <si>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</si>
  <si>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</si>
  <si>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</si>
  <si>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</si>
  <si>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</si>
  <si>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</si>
  <si>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</si>
  <si>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</si>
  <si>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</si>
  <si>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</si>
  <si>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</si>
  <si>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</si>
  <si>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</si>
  <si>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</si>
  <si>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</si>
  <si>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</si>
  <si>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</si>
  <si>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</si>
  <si>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</si>
  <si>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</si>
  <si>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</si>
  <si>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</si>
  <si>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</si>
  <si>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</si>
  <si>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</si>
  <si>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</si>
  <si>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</si>
  <si>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</si>
  <si>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</si>
  <si>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</si>
  <si>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</si>
  <si>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</si>
  <si>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</si>
  <si>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</si>
  <si>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</si>
  <si>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</si>
  <si>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</si>
  <si>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</si>
  <si>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</si>
  <si>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</si>
  <si>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</si>
  <si>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</si>
  <si>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</si>
  <si>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</si>
  <si>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</si>
  <si>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</si>
  <si>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</si>
  <si>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</si>
  <si>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</si>
  <si>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</si>
  <si>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</si>
  <si>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</si>
  <si>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</si>
  <si>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</si>
  <si>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</si>
  <si>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</si>
  <si>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</si>
  <si>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</si>
  <si>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</si>
  <si>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</si>
  <si>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</si>
  <si>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</si>
  <si>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</si>
  <si>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</si>
  <si>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</si>
  <si>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</si>
  <si>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</si>
  <si>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</si>
  <si>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</si>
  <si>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</si>
  <si>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</si>
  <si>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</si>
  <si>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</si>
  <si>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</si>
  <si>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</si>
  <si>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</si>
  <si>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</si>
  <si>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</si>
  <si>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</si>
  <si>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</si>
  <si>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</si>
  <si>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</si>
  <si>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</si>
  <si>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</si>
  <si>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</si>
  <si>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</si>
  <si>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</si>
  <si>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</si>
  <si>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</si>
  <si>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</si>
  <si>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</si>
  <si>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</si>
  <si>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</si>
  <si>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</si>
  <si>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</si>
  <si>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</si>
  <si>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</si>
  <si>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</si>
  <si>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</si>
  <si>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</si>
  <si>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</si>
  <si>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</si>
  <si>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</si>
  <si>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</si>
  <si>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</si>
  <si>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</si>
  <si>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</si>
  <si>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</si>
  <si>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</si>
  <si>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</si>
  <si>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</si>
  <si>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</si>
  <si>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</si>
  <si>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</si>
  <si>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</si>
  <si>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</si>
  <si>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</si>
  <si>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</si>
  <si>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</si>
  <si>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</si>
  <si>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</si>
  <si>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</si>
  <si>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</si>
  <si>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</si>
  <si>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</si>
  <si>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</si>
  <si>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</si>
  <si>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</si>
  <si>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</si>
  <si>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</si>
  <si>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</si>
  <si>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</si>
  <si>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</si>
  <si>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</si>
  <si>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</si>
  <si>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</si>
  <si>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</si>
  <si>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</si>
  <si>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</si>
  <si>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</si>
  <si>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</si>
  <si>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</si>
  <si>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</si>
  <si>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</si>
  <si>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</si>
  <si>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</si>
  <si>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</si>
  <si>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</si>
  <si>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</si>
  <si>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</si>
  <si>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</si>
  <si>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</si>
  <si>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</si>
  <si>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</si>
  <si>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</si>
  <si>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</si>
  <si>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</si>
  <si>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</si>
  <si>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</si>
  <si>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</si>
  <si>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</si>
  <si>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</si>
  <si>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</si>
  <si>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</si>
  <si>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</si>
  <si>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</si>
  <si>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</si>
  <si>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</si>
  <si>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</si>
  <si>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</si>
  <si>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</si>
  <si>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</si>
  <si>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</si>
  <si>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</si>
  <si>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</si>
  <si>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</si>
  <si>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</si>
  <si>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</si>
  <si>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</si>
  <si>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</si>
  <si>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</si>
  <si>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</si>
  <si>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</si>
  <si>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</si>
  <si>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</si>
  <si>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</si>
  <si>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</si>
  <si>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</si>
  <si>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</si>
  <si>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</si>
  <si>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</si>
  <si>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</si>
  <si>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</si>
  <si>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</si>
  <si>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</si>
  <si>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</si>
  <si>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</si>
  <si>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</si>
  <si>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</si>
  <si>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</si>
  <si>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</si>
  <si>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</si>
  <si>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</si>
  <si>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</si>
  <si>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</si>
  <si>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</si>
  <si>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</si>
  <si>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</si>
  <si>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</si>
  <si>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</si>
  <si>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</si>
  <si>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</si>
  <si>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</si>
  <si>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</si>
  <si>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</si>
  <si>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</si>
  <si>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</si>
  <si>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</si>
  <si>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</si>
  <si>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</si>
  <si>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</si>
  <si>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</si>
  <si>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</si>
  <si>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</si>
  <si>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</si>
  <si>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</si>
  <si>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</si>
  <si>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</si>
  <si>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</si>
  <si>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</si>
  <si>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</si>
  <si>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</si>
  <si>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</si>
  <si>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</si>
  <si>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</si>
  <si>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</si>
  <si>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</si>
  <si>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</si>
  <si>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</si>
  <si>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</si>
  <si>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</si>
  <si>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</si>
  <si>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</si>
  <si>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</si>
  <si>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</si>
  <si>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</si>
  <si>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</si>
  <si>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</si>
  <si>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</si>
  <si>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</si>
  <si>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</si>
  <si>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</si>
  <si>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</si>
  <si>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</si>
  <si>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</si>
  <si>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</si>
  <si>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</si>
  <si>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</si>
  <si>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</si>
  <si>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</si>
  <si>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</si>
  <si>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</si>
  <si>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</si>
  <si>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</si>
  <si>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</si>
  <si>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</si>
  <si>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</si>
  <si>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</si>
  <si>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</si>
  <si>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</si>
  <si>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</si>
  <si>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</si>
  <si>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</si>
  <si>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</si>
  <si>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</si>
  <si>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</si>
  <si>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</si>
  <si>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</si>
  <si>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</si>
  <si>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</si>
  <si>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</si>
  <si>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</si>
  <si>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</si>
  <si>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</si>
  <si>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</si>
  <si>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</si>
  <si>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</si>
  <si>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</si>
  <si>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</si>
  <si>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</si>
  <si>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</si>
  <si>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</si>
  <si>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</si>
  <si>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</si>
  <si>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</si>
  <si>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</si>
  <si>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</si>
  <si>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</si>
  <si>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</si>
  <si>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</si>
  <si>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</si>
  <si>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</si>
  <si>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</si>
  <si>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</si>
  <si>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</si>
  <si>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</si>
  <si>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</si>
  <si>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</si>
  <si>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</si>
  <si>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</si>
  <si>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</si>
  <si>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</si>
  <si>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</si>
  <si>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</si>
  <si>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</si>
  <si>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</si>
  <si>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</si>
  <si>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</si>
  <si>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</si>
  <si>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</si>
  <si>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</si>
  <si>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</si>
  <si>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</si>
  <si>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</si>
  <si>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</si>
  <si>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</si>
  <si>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</si>
  <si>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</si>
  <si>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</si>
  <si>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</si>
  <si>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</si>
  <si>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</si>
  <si>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</si>
  <si>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</si>
  <si>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</si>
  <si>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</si>
  <si>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</si>
  <si>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</si>
  <si>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</si>
  <si>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</si>
  <si>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</si>
  <si>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</si>
  <si>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</si>
  <si>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</si>
  <si>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</si>
  <si>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</si>
  <si>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</si>
  <si>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</si>
  <si>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</si>
  <si>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</si>
  <si>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</si>
  <si>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</si>
  <si>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</si>
  <si>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</si>
  <si>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</si>
  <si>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</si>
  <si>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</si>
  <si>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</si>
  <si>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</si>
  <si>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</si>
  <si>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</si>
  <si>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</si>
  <si>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</si>
  <si>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</si>
  <si>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</si>
  <si>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</si>
  <si>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</si>
  <si>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</si>
  <si>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</si>
  <si>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</si>
  <si>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</si>
  <si>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</si>
  <si>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</si>
  <si>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</si>
  <si>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</si>
  <si>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</si>
  <si>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</si>
  <si>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</si>
  <si>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</si>
  <si>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</si>
  <si>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</si>
  <si>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</si>
  <si>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</si>
  <si>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</si>
  <si>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</si>
  <si>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</si>
  <si>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</si>
  <si>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</si>
  <si>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</si>
  <si>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</si>
  <si>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</si>
  <si>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</si>
  <si>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</si>
  <si>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</si>
  <si>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</si>
  <si>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</si>
  <si>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</si>
  <si>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</si>
  <si>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</si>
  <si>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</si>
  <si>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</si>
  <si>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</si>
  <si>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</si>
  <si>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</si>
  <si>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</si>
  <si>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</si>
  <si>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</si>
  <si>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</si>
  <si>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</si>
  <si>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</si>
  <si>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</si>
  <si>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</si>
  <si>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</si>
  <si>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</si>
  <si>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</si>
  <si>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</si>
  <si>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</si>
  <si>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</si>
  <si>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</si>
  <si>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</si>
  <si>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</si>
  <si>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</si>
  <si>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</si>
  <si>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</si>
  <si>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</si>
  <si>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</si>
  <si>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</si>
  <si>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</si>
  <si>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</si>
  <si>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</si>
  <si>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</si>
  <si>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</si>
  <si>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</si>
  <si>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</si>
  <si>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</si>
  <si>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</si>
  <si>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</si>
  <si>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</si>
  <si>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</si>
  <si>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</si>
  <si>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</si>
  <si>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</si>
  <si>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</si>
  <si>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</si>
  <si>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</si>
  <si>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</si>
  <si>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</si>
  <si>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</si>
  <si>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</si>
  <si>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</si>
  <si>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</si>
  <si>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</si>
  <si>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</si>
  <si>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</si>
  <si>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</si>
  <si>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</si>
  <si>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</si>
  <si>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</si>
  <si>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</si>
  <si>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</si>
  <si>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</si>
  <si>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</si>
  <si>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</si>
  <si>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</si>
  <si>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</si>
  <si>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</si>
  <si>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</si>
  <si>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</si>
  <si>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</si>
  <si>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</si>
  <si>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</si>
  <si>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</si>
  <si>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</si>
  <si>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</si>
  <si>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</si>
  <si>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</si>
  <si>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</si>
  <si>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</si>
  <si>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</si>
  <si>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</si>
  <si>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</si>
  <si>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</si>
  <si>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</si>
  <si>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</si>
  <si>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</si>
  <si>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</si>
  <si>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</si>
  <si>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</si>
  <si>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</si>
  <si>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</si>
  <si>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</si>
  <si>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</si>
  <si>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</si>
  <si>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</si>
  <si>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</si>
  <si>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</si>
  <si>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</si>
  <si>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</si>
  <si>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</si>
  <si>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</si>
  <si>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</si>
  <si>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</si>
  <si>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</si>
  <si>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</si>
  <si>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</si>
  <si>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</si>
  <si>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</si>
  <si>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</si>
  <si>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</si>
  <si>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</si>
  <si>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</si>
  <si>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</si>
  <si>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</si>
  <si>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</si>
  <si>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</si>
  <si>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</si>
  <si>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</si>
  <si>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</si>
  <si>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</si>
  <si>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</si>
  <si>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</si>
  <si>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</si>
  <si>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</si>
  <si>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</si>
  <si>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</si>
  <si>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</si>
  <si>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</si>
  <si>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</si>
  <si>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</si>
  <si>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</si>
  <si>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</si>
  <si>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</si>
  <si>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</si>
  <si>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</si>
  <si>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</si>
  <si>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</si>
  <si>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</si>
  <si>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</si>
  <si>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</si>
  <si>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</si>
  <si>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</si>
  <si>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</si>
  <si>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</si>
  <si>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</si>
  <si>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</si>
  <si>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</si>
  <si>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</si>
  <si>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</si>
  <si>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</si>
  <si>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</si>
  <si>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</si>
  <si>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</si>
  <si>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</si>
  <si>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</si>
  <si>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</si>
  <si>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</si>
  <si>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</si>
  <si>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</si>
  <si>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</si>
  <si>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</si>
  <si>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</si>
  <si>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</si>
  <si>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</si>
  <si>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</si>
  <si>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</si>
  <si>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</si>
  <si>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</si>
  <si>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</si>
  <si>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</si>
  <si>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</si>
  <si>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</si>
  <si>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</si>
  <si>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</si>
  <si>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</si>
  <si>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</si>
  <si>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</si>
  <si>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</si>
  <si>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</si>
  <si>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</si>
  <si>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</si>
  <si>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</si>
  <si>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</si>
  <si>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</si>
  <si>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</si>
  <si>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</si>
  <si>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</si>
  <si>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</si>
  <si>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</si>
  <si>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</si>
  <si>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</si>
  <si>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</si>
  <si>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</si>
  <si>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</si>
  <si>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</si>
  <si>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</si>
  <si>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</si>
  <si>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</si>
  <si>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</si>
  <si>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</si>
  <si>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</si>
  <si>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</si>
  <si>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</si>
  <si>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</si>
  <si>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</si>
  <si>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</si>
  <si>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</si>
  <si>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</si>
  <si>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</si>
  <si>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</si>
  <si>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</si>
  <si>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</si>
  <si>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</si>
  <si>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</si>
  <si>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</si>
  <si>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</si>
  <si>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</si>
  <si>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</si>
  <si>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</si>
  <si>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</si>
  <si>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</si>
  <si>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</si>
  <si>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</si>
  <si>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</si>
  <si>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</si>
  <si>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</si>
  <si>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</si>
  <si>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</si>
  <si>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</si>
  <si>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</si>
  <si>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</si>
  <si>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</si>
  <si>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</si>
  <si>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</si>
  <si>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</si>
  <si>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</si>
  <si>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</si>
  <si>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</si>
  <si>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</si>
  <si>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</si>
  <si>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</si>
  <si>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</si>
  <si>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</si>
  <si>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</si>
  <si>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</si>
  <si>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</si>
  <si>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</si>
  <si>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</si>
  <si>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</si>
  <si>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</si>
  <si>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</si>
  <si>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</si>
  <si>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</si>
  <si>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</si>
  <si>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</si>
  <si>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</si>
  <si>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</si>
  <si>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</si>
  <si>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</si>
  <si>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</si>
  <si>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</si>
  <si>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</si>
  <si>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</si>
  <si>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</si>
  <si>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</si>
  <si>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</si>
  <si>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</si>
  <si>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</si>
  <si>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</si>
  <si>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</si>
  <si>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</si>
  <si>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</si>
  <si>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</si>
  <si>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</si>
  <si>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</si>
  <si>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</si>
  <si>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</si>
  <si>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</si>
  <si>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</si>
  <si>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</si>
  <si>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</si>
  <si>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</si>
  <si>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</si>
  <si>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</si>
  <si>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</si>
  <si>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</si>
  <si>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</si>
  <si>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</si>
  <si>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</si>
  <si>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</si>
  <si>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</si>
  <si>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</si>
  <si>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</si>
  <si>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</si>
  <si>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</si>
  <si>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</si>
  <si>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</si>
  <si>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</si>
  <si>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</si>
  <si>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</si>
  <si>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</si>
  <si>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</si>
  <si>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</si>
  <si>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</si>
  <si>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</si>
  <si>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</si>
  <si>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</si>
  <si>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</si>
  <si>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</si>
  <si>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</si>
  <si>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</si>
  <si>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</si>
  <si>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</si>
  <si>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</si>
  <si>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</si>
  <si>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</si>
  <si>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</si>
  <si>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</si>
  <si>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</si>
  <si>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</si>
  <si>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</si>
  <si>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</si>
  <si>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</si>
  <si>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</si>
  <si>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</si>
  <si>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</si>
  <si>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</si>
  <si>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</si>
  <si>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</si>
  <si>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</si>
  <si>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</si>
  <si>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</si>
  <si>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</si>
  <si>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</si>
  <si>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</si>
  <si>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</si>
  <si>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</si>
  <si>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</si>
  <si>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</si>
  <si>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</si>
  <si>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</si>
  <si>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</si>
  <si>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</si>
  <si>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</si>
  <si>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</si>
  <si>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</si>
  <si>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</si>
  <si>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</si>
  <si>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</si>
  <si>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</si>
  <si>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</si>
  <si>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</si>
  <si>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</si>
  <si>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</si>
  <si>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</si>
  <si>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</si>
  <si>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</si>
  <si>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</si>
  <si>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</si>
  <si>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</si>
  <si>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</si>
  <si>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</si>
  <si>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</si>
  <si>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</si>
  <si>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</si>
  <si>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</si>
  <si>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</si>
  <si>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</si>
  <si>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</si>
  <si>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</si>
  <si>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</si>
  <si>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</si>
  <si>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</si>
  <si>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</si>
  <si>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</si>
  <si>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</si>
  <si>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</si>
  <si>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</si>
  <si>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</si>
  <si>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</si>
  <si>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</si>
  <si>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</si>
  <si>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</si>
  <si>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</si>
  <si>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</si>
  <si>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</si>
  <si>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</si>
  <si>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</si>
  <si>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</si>
  <si>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</si>
  <si>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</si>
  <si>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</si>
  <si>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</si>
  <si>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</si>
  <si>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</si>
  <si>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</si>
  <si>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</si>
  <si>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</si>
  <si>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</si>
  <si>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</si>
  <si>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</si>
  <si>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</si>
  <si>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</si>
  <si>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</si>
  <si>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</si>
  <si>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</si>
  <si>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</si>
  <si>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</si>
  <si>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</si>
  <si>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</si>
  <si>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</si>
  <si>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</si>
  <si>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</si>
  <si>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</si>
  <si>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</si>
  <si>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</si>
  <si>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</si>
  <si>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</si>
  <si>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</si>
  <si>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</si>
  <si>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</si>
  <si>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</si>
  <si>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</si>
  <si>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</si>
  <si>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</si>
  <si>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</si>
  <si>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</si>
  <si>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</si>
  <si>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</si>
  <si>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</si>
  <si>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</si>
  <si>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</si>
  <si>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</si>
  <si>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</si>
  <si>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</si>
  <si>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</si>
  <si>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</si>
  <si>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</si>
  <si>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</si>
  <si>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</si>
  <si>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</si>
  <si>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</si>
  <si>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</si>
  <si>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</si>
  <si>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</si>
  <si>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</si>
  <si>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</si>
  <si>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</si>
  <si>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</si>
  <si>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</si>
  <si>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</si>
  <si>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</si>
  <si>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</si>
  <si>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</si>
  <si>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</si>
  <si>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</si>
  <si>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</si>
  <si>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</si>
  <si>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</si>
  <si>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</si>
  <si>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</si>
  <si>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</si>
  <si>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</si>
  <si>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</si>
  <si>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</si>
  <si>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</si>
  <si>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</si>
  <si>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</si>
  <si>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</si>
  <si>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</si>
  <si>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</si>
  <si>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</si>
  <si>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</si>
  <si>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</si>
  <si>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</si>
  <si>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</si>
  <si>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</si>
  <si>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</si>
  <si>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</si>
  <si>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</si>
  <si>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</si>
  <si>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</si>
  <si>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</si>
  <si>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</si>
  <si>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</si>
  <si>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</si>
  <si>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</si>
  <si>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</si>
  <si>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</si>
  <si>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</si>
  <si>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</si>
  <si>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</si>
  <si>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</si>
  <si>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</si>
  <si>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</si>
  <si>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</si>
  <si>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</si>
  <si>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</si>
  <si>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</si>
  <si>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</si>
  <si>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</si>
  <si>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</si>
  <si>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</si>
  <si>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</si>
  <si>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</si>
  <si>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</si>
  <si>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</si>
  <si>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</si>
  <si>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</si>
  <si>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</si>
  <si>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</si>
  <si>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</si>
  <si>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</si>
  <si>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</si>
  <si>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</si>
  <si>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</si>
  <si>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</si>
  <si>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</si>
  <si>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</si>
  <si>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</si>
  <si>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</si>
  <si>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</si>
  <si>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</si>
  <si>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</si>
  <si>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</si>
  <si>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</si>
  <si>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</si>
  <si>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</si>
  <si>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</si>
  <si>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</si>
  <si>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</si>
  <si>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</si>
  <si>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</si>
  <si>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</si>
  <si>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</si>
  <si>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</si>
  <si>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</si>
  <si>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</si>
  <si>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</si>
  <si>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</si>
  <si>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</si>
  <si>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</si>
  <si>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</si>
  <si>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</si>
  <si>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</si>
  <si>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</si>
  <si>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</si>
  <si>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</si>
  <si>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</si>
  <si>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</si>
  <si>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</si>
  <si>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</si>
  <si>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</si>
  <si>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</si>
  <si>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</si>
  <si>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</si>
  <si>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</si>
  <si>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</si>
  <si>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</si>
  <si>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</si>
  <si>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</si>
  <si>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</si>
  <si>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</si>
  <si>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</si>
  <si>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</si>
  <si>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</si>
  <si>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</si>
  <si>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</si>
  <si>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</si>
  <si>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</si>
  <si>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</si>
  <si>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</si>
  <si>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</si>
  <si>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</si>
  <si>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</si>
  <si>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</si>
  <si>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</si>
  <si>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</si>
  <si>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</si>
  <si>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</si>
  <si>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</si>
  <si>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</si>
  <si>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</si>
  <si>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</si>
  <si>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</si>
  <si>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</si>
  <si>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</si>
  <si>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</si>
  <si>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</si>
  <si>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</si>
  <si>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</si>
  <si>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</si>
  <si>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</si>
  <si>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</si>
  <si>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</si>
  <si>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</si>
  <si>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</si>
  <si>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</si>
  <si>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</si>
  <si>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</si>
  <si>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</si>
  <si>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</si>
  <si>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</si>
  <si>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</si>
  <si>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</si>
  <si>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</si>
  <si>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</si>
  <si>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</si>
  <si>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</si>
  <si>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</si>
  <si>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</si>
  <si>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</si>
  <si>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</si>
  <si>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</si>
  <si>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</si>
  <si>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</si>
  <si>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</si>
  <si>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</si>
  <si>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</si>
  <si>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</si>
  <si>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</si>
  <si>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</si>
  <si>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</si>
  <si>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</si>
  <si>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</si>
  <si>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</si>
  <si>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</si>
  <si>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</si>
  <si>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</si>
  <si>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</si>
  <si>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</si>
  <si>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</si>
  <si>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</si>
  <si>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</si>
  <si>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</si>
  <si>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</si>
  <si>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</si>
  <si>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</si>
  <si>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</si>
  <si>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</si>
  <si>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</si>
  <si>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</si>
  <si>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</si>
  <si>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</si>
  <si>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</si>
  <si>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</si>
  <si>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</si>
  <si>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</si>
  <si>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</si>
  <si>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</si>
  <si>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</si>
  <si>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</si>
  <si>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</si>
  <si>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</si>
  <si>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</si>
  <si>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</si>
  <si>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</si>
  <si>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</si>
  <si>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</si>
  <si>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</si>
  <si>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</si>
  <si>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</si>
  <si>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</si>
  <si>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</si>
  <si>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</si>
  <si>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</si>
  <si>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</si>
  <si>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</si>
  <si>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</si>
  <si>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</si>
  <si>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</si>
  <si>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</si>
  <si>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</si>
  <si>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</si>
  <si>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</si>
  <si>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</si>
  <si>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</si>
  <si>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</si>
  <si>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</si>
  <si>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</si>
  <si>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</si>
  <si>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</si>
  <si>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</si>
  <si>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</si>
  <si>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</si>
  <si>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</si>
  <si>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</si>
  <si>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</si>
  <si>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</si>
  <si>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</si>
  <si>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</si>
  <si>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</si>
  <si>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</si>
  <si>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</si>
  <si>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</si>
  <si>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</si>
  <si>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</si>
  <si>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</si>
  <si>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</si>
  <si>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</si>
  <si>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</si>
  <si>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</si>
  <si>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</si>
  <si>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</si>
  <si>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</si>
  <si>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</si>
  <si>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</si>
  <si>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</si>
  <si>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</si>
  <si>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</si>
  <si>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</si>
  <si>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</si>
  <si>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</si>
  <si>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</si>
  <si>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</si>
  <si>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</si>
  <si>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</si>
  <si>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</si>
  <si>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</si>
  <si>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</si>
  <si>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</si>
  <si>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</si>
  <si>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</si>
  <si>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</si>
  <si>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</si>
  <si>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</si>
  <si>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</si>
  <si>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</si>
  <si>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</si>
  <si>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</si>
  <si>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</si>
  <si>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</si>
  <si>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</si>
  <si>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</si>
  <si>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</si>
  <si>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</si>
  <si>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</si>
  <si>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</si>
  <si>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</si>
  <si>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</si>
  <si>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</si>
  <si>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</si>
  <si>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</si>
  <si>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</si>
  <si>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</si>
  <si>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</si>
  <si>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</si>
  <si>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</si>
  <si>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</si>
  <si>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</si>
  <si>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</si>
  <si>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</si>
  <si>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</si>
  <si>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</si>
  <si>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</si>
  <si>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</si>
  <si>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</si>
  <si>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</si>
  <si>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</si>
  <si>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</si>
  <si>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</si>
  <si>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</si>
  <si>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</si>
  <si>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</si>
  <si>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</si>
  <si>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</si>
  <si>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</si>
  <si>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</si>
  <si>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</si>
  <si>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</si>
  <si>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</si>
  <si>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</si>
  <si>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</si>
  <si>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</si>
  <si>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</si>
  <si>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</si>
  <si>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</si>
  <si>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</si>
  <si>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</si>
  <si>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</si>
  <si>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</si>
  <si>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</si>
  <si>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</si>
  <si>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</si>
  <si>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</si>
  <si>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</si>
  <si>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</si>
  <si>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</si>
  <si>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</si>
  <si>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</si>
  <si>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</si>
  <si>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</si>
  <si>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</si>
  <si>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</si>
  <si>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</si>
  <si>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</si>
  <si>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</si>
  <si>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</si>
  <si>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</si>
  <si>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</si>
  <si>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</si>
  <si>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</si>
  <si>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</si>
  <si>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</si>
  <si>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</si>
  <si>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</si>
  <si>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</si>
  <si>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</si>
  <si>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</si>
  <si>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</si>
  <si>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</si>
  <si>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</si>
  <si>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</si>
  <si>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</si>
  <si>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</si>
  <si>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</si>
  <si>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</si>
  <si>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</si>
  <si>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</si>
  <si>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</si>
  <si>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</si>
  <si>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</si>
  <si>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</si>
  <si>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</si>
  <si>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</si>
  <si>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</si>
  <si>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</si>
  <si>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</si>
  <si>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</si>
  <si>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</si>
  <si>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</si>
  <si>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</si>
  <si>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</si>
  <si>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</si>
  <si>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</si>
  <si>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</si>
  <si>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</si>
  <si>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</si>
  <si>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</si>
  <si>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</si>
  <si>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</si>
  <si>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</si>
  <si>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</si>
  <si>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</si>
  <si>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</si>
  <si>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</si>
  <si>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</si>
  <si>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</si>
  <si>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</si>
  <si>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</si>
  <si>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</si>
  <si>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</si>
  <si>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</si>
  <si>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</si>
  <si>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</si>
  <si>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</si>
  <si>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</si>
  <si>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</si>
  <si>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</si>
  <si>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</si>
  <si>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</si>
  <si>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</si>
  <si>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</si>
  <si>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</si>
  <si>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</si>
  <si>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</si>
  <si>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</si>
  <si>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</si>
  <si>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</si>
  <si>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</si>
  <si>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</si>
  <si>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</si>
  <si>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</si>
  <si>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</si>
  <si>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</si>
  <si>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</si>
  <si>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</si>
  <si>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</si>
  <si>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</si>
  <si>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</si>
  <si>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</si>
  <si>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</si>
  <si>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</si>
  <si>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</si>
  <si>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</si>
  <si>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</si>
  <si>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</si>
  <si>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</si>
  <si>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</si>
  <si>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</si>
  <si>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</si>
  <si>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</si>
  <si>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</si>
  <si>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</si>
  <si>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</si>
  <si>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</si>
  <si>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</si>
  <si>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</si>
  <si>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</si>
  <si>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</si>
  <si>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</si>
  <si>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</si>
  <si>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</si>
  <si>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</si>
  <si>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</si>
  <si>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</si>
  <si>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</si>
  <si>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</si>
  <si>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</si>
  <si>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</si>
  <si>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</si>
  <si>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</si>
  <si>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</si>
  <si>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</si>
  <si>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</si>
  <si>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</si>
  <si>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</si>
  <si>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</si>
  <si>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</si>
  <si>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</si>
  <si>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</si>
  <si>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</si>
  <si>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</si>
  <si>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</si>
  <si>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</si>
  <si>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</si>
  <si>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</si>
  <si>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</si>
  <si>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</si>
  <si>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</si>
  <si>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</si>
  <si>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</si>
  <si>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</si>
  <si>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</si>
  <si>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</si>
  <si>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</si>
  <si>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</si>
  <si>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</si>
  <si>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</si>
  <si>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</si>
  <si>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</si>
  <si>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</si>
  <si>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</si>
  <si>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</si>
  <si>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</si>
  <si>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</si>
  <si>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</si>
  <si>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</si>
  <si>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</si>
  <si>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</si>
  <si>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</si>
  <si>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</si>
  <si>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</si>
  <si>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</si>
  <si>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</si>
  <si>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</si>
  <si>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</si>
  <si>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</si>
  <si>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</si>
  <si>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</si>
  <si>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</si>
  <si>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</si>
  <si>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</si>
  <si>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</si>
  <si>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</si>
  <si>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</si>
  <si>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</si>
  <si>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</si>
  <si>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</si>
  <si>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</si>
  <si>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</si>
  <si>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</si>
  <si>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</si>
  <si>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</si>
  <si>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</si>
  <si>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</si>
  <si>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</si>
  <si>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</si>
  <si>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</si>
  <si>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</si>
  <si>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</si>
  <si>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</si>
  <si>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</si>
  <si>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</si>
  <si>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</si>
  <si>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</si>
  <si>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</si>
  <si>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</si>
  <si>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</si>
  <si>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</si>
  <si>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</si>
  <si>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</si>
  <si>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</si>
  <si>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</si>
  <si>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</si>
  <si>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</si>
  <si>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</si>
  <si>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</si>
  <si>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</si>
  <si>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</si>
  <si>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</si>
  <si>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</si>
  <si>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</si>
  <si>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</si>
  <si>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</si>
  <si>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</si>
  <si>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</si>
  <si>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</si>
  <si>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</si>
  <si>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</si>
  <si>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</si>
  <si>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</si>
  <si>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</si>
  <si>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</si>
  <si>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</si>
  <si>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</si>
  <si>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</si>
  <si>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</si>
  <si>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</si>
  <si>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</si>
  <si>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</si>
  <si>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</si>
  <si>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</si>
  <si>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</si>
  <si>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</si>
  <si>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</si>
  <si>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</si>
  <si>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</si>
  <si>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</si>
  <si>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</si>
  <si>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</si>
  <si>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</si>
  <si>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</si>
  <si>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</si>
  <si>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</si>
  <si>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</si>
  <si>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</si>
  <si>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</si>
  <si>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</si>
  <si>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</si>
  <si>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</si>
  <si>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</si>
  <si>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</si>
  <si>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</si>
  <si>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</si>
  <si>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</si>
  <si>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</si>
  <si>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</si>
  <si>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</si>
  <si>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</si>
  <si>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</si>
  <si>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</si>
  <si>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</si>
  <si>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</si>
  <si>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</si>
  <si>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</si>
  <si>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</si>
  <si>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</si>
  <si>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</si>
  <si>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</si>
  <si>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</si>
  <si>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</si>
  <si>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</si>
  <si>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</si>
  <si>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</si>
  <si>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</si>
  <si>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</si>
  <si>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</si>
  <si>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</si>
  <si>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</si>
  <si>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</si>
  <si>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</si>
  <si>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</si>
  <si>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</si>
  <si>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</si>
  <si>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</si>
  <si>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</si>
  <si>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</si>
  <si>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</si>
  <si>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</si>
  <si>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</si>
  <si>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</si>
  <si>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</si>
  <si>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</si>
  <si>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</si>
  <si>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</si>
  <si>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</si>
  <si>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</si>
  <si>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</si>
  <si>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</si>
  <si>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</si>
  <si>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</si>
  <si>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</si>
  <si>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</si>
  <si>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</si>
  <si>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</si>
  <si>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</si>
  <si>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</si>
  <si>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</si>
  <si>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</si>
  <si>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</si>
  <si>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</si>
  <si>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</si>
  <si>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</si>
  <si>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</si>
  <si>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</si>
  <si>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</si>
  <si>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</si>
  <si>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</si>
  <si>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</si>
  <si>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</si>
  <si>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</si>
  <si>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</si>
  <si>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</si>
  <si>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</si>
  <si>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</si>
  <si>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</si>
  <si>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</si>
  <si>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</si>
  <si>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</si>
  <si>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</si>
  <si>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</si>
  <si>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</si>
  <si>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</si>
  <si>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</si>
  <si>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</si>
  <si>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</si>
  <si>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</si>
  <si>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</si>
  <si>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</si>
  <si>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</si>
  <si>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</si>
  <si>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</si>
  <si>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</si>
  <si>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</si>
  <si>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</si>
  <si>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</si>
  <si>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</si>
  <si>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</si>
  <si>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</si>
  <si>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</si>
  <si>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</si>
  <si>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</si>
  <si>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</si>
  <si>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</si>
  <si>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</si>
  <si>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</si>
  <si>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</si>
  <si>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</si>
  <si>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</si>
  <si>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</si>
  <si>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</si>
  <si>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</si>
  <si>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</si>
  <si>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</si>
  <si>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</si>
  <si>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</si>
  <si>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</si>
  <si>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</si>
  <si>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</si>
  <si>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</si>
  <si>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</si>
  <si>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</si>
  <si>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</si>
  <si>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</si>
  <si>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</si>
  <si>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</si>
  <si>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</si>
  <si>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</si>
  <si>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</si>
  <si>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</si>
  <si>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</si>
  <si>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</si>
  <si>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</si>
  <si>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</si>
  <si>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</si>
  <si>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</si>
  <si>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</si>
  <si>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</si>
  <si>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</si>
  <si>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</si>
  <si>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</si>
  <si>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</si>
  <si>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</si>
  <si>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</si>
  <si>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</si>
  <si>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</si>
  <si>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</si>
  <si>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</si>
  <si>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</si>
  <si>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</si>
  <si>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</si>
  <si>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</si>
  <si>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</si>
  <si>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</si>
  <si>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</si>
  <si>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</si>
  <si>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</si>
  <si>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</si>
  <si>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</si>
  <si>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</si>
  <si>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</si>
  <si>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</si>
  <si>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</si>
  <si>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</si>
  <si>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</si>
  <si>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</si>
  <si>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</si>
  <si>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</si>
  <si>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</si>
  <si>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</si>
  <si>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</si>
  <si>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</si>
  <si>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</si>
  <si>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</si>
  <si>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</si>
  <si>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</si>
  <si>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</si>
  <si>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</si>
  <si>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</si>
  <si>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</si>
  <si>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</si>
  <si>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</si>
  <si>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</si>
  <si>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</si>
  <si>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</si>
  <si>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</si>
  <si>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</si>
  <si>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</si>
  <si>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</si>
  <si>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</si>
  <si>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</si>
  <si>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</si>
  <si>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</si>
  <si>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</si>
  <si>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</si>
  <si>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</si>
  <si>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</si>
  <si>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</si>
  <si>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</si>
  <si>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</si>
  <si>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</si>
  <si>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</si>
  <si>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</si>
  <si>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</si>
  <si>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</si>
  <si>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</si>
  <si>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</si>
  <si>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</si>
  <si>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</si>
  <si>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</si>
  <si>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</si>
  <si>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</si>
  <si>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</si>
  <si>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</si>
  <si>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</si>
  <si>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</si>
  <si>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</si>
  <si>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</si>
  <si>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</si>
  <si>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</si>
  <si>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</si>
  <si>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</si>
  <si>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</si>
  <si>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</si>
  <si>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</si>
  <si>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</si>
  <si>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</si>
  <si>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</si>
  <si>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</si>
  <si>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</si>
  <si>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</si>
  <si>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</si>
  <si>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</si>
  <si>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</si>
  <si>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</si>
  <si>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</si>
  <si>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</si>
  <si>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</si>
  <si>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</si>
  <si>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</si>
  <si>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</si>
  <si>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</si>
  <si>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</si>
  <si>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</si>
  <si>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</si>
  <si>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</si>
  <si>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</si>
  <si>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</si>
  <si>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</si>
  <si>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</si>
  <si>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</si>
  <si>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</si>
  <si>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</si>
  <si>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</si>
  <si>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</si>
  <si>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</si>
  <si>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</si>
  <si>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</si>
  <si>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</si>
  <si>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</si>
  <si>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</si>
  <si>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</si>
  <si>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</si>
  <si>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</si>
  <si>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</si>
  <si>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</si>
  <si>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</si>
  <si>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</si>
  <si>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</si>
  <si>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</si>
  <si>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</si>
  <si>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</si>
  <si>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</si>
  <si>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</si>
  <si>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</si>
  <si>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</si>
  <si>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</si>
  <si>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</si>
  <si>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</si>
  <si>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</si>
  <si>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</si>
  <si>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</si>
  <si>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</si>
  <si>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</si>
  <si>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</si>
  <si>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</si>
  <si>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</si>
  <si>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</si>
  <si>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</si>
  <si>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</si>
  <si>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</si>
  <si>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</si>
  <si>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</si>
  <si>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</si>
  <si>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</si>
  <si>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</si>
  <si>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</si>
  <si>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</si>
  <si>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</si>
  <si>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</si>
  <si>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</si>
  <si>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</si>
  <si>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</si>
  <si>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</si>
  <si>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</si>
  <si>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</si>
  <si>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</si>
  <si>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</si>
  <si>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</si>
  <si>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</si>
  <si>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</si>
  <si>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</si>
  <si>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</si>
  <si>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</si>
  <si>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</si>
  <si>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</si>
  <si>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</si>
  <si>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</si>
  <si>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</si>
  <si>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</si>
  <si>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</si>
  <si>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</si>
  <si>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</si>
  <si>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</si>
  <si>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</si>
  <si>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</si>
  <si>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</si>
  <si>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</si>
  <si>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</si>
  <si>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</si>
  <si>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</si>
  <si>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</si>
  <si>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</si>
  <si>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</si>
  <si>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</si>
  <si>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</si>
  <si>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</si>
  <si>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</si>
  <si>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</si>
  <si>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</si>
  <si>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</si>
  <si>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</si>
  <si>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</si>
  <si>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</si>
  <si>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</si>
  <si>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</si>
  <si>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</si>
  <si>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</si>
  <si>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</si>
  <si>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</si>
  <si>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</si>
  <si>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</si>
  <si>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</si>
  <si>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</si>
  <si>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</si>
  <si>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</si>
  <si>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</si>
  <si>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</si>
  <si>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</si>
  <si>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</si>
  <si>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</si>
  <si>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</si>
  <si>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</si>
  <si>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</si>
  <si>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</si>
  <si>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</si>
  <si>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</si>
  <si>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</si>
  <si>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</si>
  <si>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</si>
  <si>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</si>
  <si>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</si>
  <si>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</si>
  <si>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</si>
  <si>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</si>
  <si>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</si>
  <si>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</si>
  <si>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</si>
  <si>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</si>
  <si>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</si>
  <si>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</si>
  <si>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</si>
  <si>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</si>
  <si>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</si>
  <si>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</si>
  <si>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</si>
  <si>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</si>
  <si>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</si>
  <si>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</si>
  <si>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</si>
  <si>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</si>
  <si>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</si>
  <si>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</si>
  <si>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</si>
  <si>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</si>
  <si>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</si>
  <si>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</si>
  <si>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</si>
  <si>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</si>
  <si>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</si>
  <si>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</si>
  <si>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</si>
  <si>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</si>
  <si>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</si>
  <si>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</si>
  <si>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</si>
  <si>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</si>
  <si>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</si>
  <si>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</si>
  <si>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</si>
  <si>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</si>
  <si>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</si>
  <si>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</si>
  <si>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</si>
  <si>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</si>
  <si>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</si>
  <si>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</si>
  <si>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</si>
  <si>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</si>
  <si>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</si>
  <si>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</si>
  <si>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</si>
  <si>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</si>
  <si>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</si>
  <si>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</si>
  <si>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</si>
  <si>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</si>
  <si>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</si>
  <si>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</si>
  <si>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</si>
  <si>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</si>
  <si>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</si>
  <si>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</si>
  <si>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</si>
  <si>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</si>
  <si>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</si>
  <si>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</si>
  <si>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</si>
  <si>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</si>
  <si>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</si>
  <si>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</si>
  <si>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</si>
  <si>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</si>
  <si>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</si>
  <si>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</si>
  <si>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</si>
  <si>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</si>
  <si>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</si>
  <si>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</si>
  <si>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</si>
  <si>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</si>
  <si>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</si>
  <si>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</si>
  <si>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</si>
  <si>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</si>
  <si>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</si>
  <si>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</si>
  <si>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</si>
  <si>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</si>
  <si>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</si>
  <si>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</si>
  <si>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</si>
  <si>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</si>
  <si>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</si>
  <si>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</si>
  <si>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</si>
  <si>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</si>
  <si>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</si>
  <si>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</si>
  <si>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</si>
  <si>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</si>
  <si>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</si>
  <si>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</si>
  <si>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</si>
  <si>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</si>
  <si>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</si>
  <si>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</si>
  <si>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</si>
  <si>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</si>
  <si>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</si>
  <si>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</si>
  <si>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</si>
  <si>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</si>
  <si>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</si>
  <si>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</si>
  <si>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</si>
  <si>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</si>
  <si>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</si>
  <si>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</si>
  <si>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</si>
  <si>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</si>
  <si>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</si>
  <si>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</si>
  <si>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</si>
  <si>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</si>
  <si>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</si>
  <si>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</si>
  <si>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</si>
  <si>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</si>
  <si>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</si>
  <si>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</si>
  <si>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</si>
  <si>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</si>
  <si>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</si>
  <si>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</si>
  <si>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</si>
  <si>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</si>
  <si>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</si>
  <si>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</si>
  <si>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</si>
  <si>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</si>
  <si>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</si>
  <si>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</si>
  <si>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</si>
  <si>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</si>
  <si>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</si>
  <si>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</si>
  <si>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</si>
  <si>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</si>
  <si>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</si>
  <si>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</si>
  <si>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</si>
  <si>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</si>
  <si>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</si>
  <si>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</si>
  <si>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</si>
  <si>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</si>
  <si>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</si>
  <si>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</si>
  <si>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</si>
  <si>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</si>
  <si>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</si>
  <si>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</si>
  <si>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</si>
  <si>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</si>
  <si>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</si>
  <si>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</si>
  <si>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</si>
  <si>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</si>
  <si>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</si>
  <si>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</si>
  <si>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</si>
  <si>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</si>
  <si>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</si>
  <si>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</si>
  <si>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</si>
  <si>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</si>
  <si>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</si>
  <si>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</si>
  <si>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</si>
  <si>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</si>
  <si>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</si>
  <si>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</si>
  <si>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</si>
  <si>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</si>
  <si>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</si>
  <si>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</si>
  <si>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</si>
  <si>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</si>
  <si>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</si>
  <si>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</si>
  <si>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</si>
  <si>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</si>
  <si>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</si>
  <si>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</si>
  <si>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</si>
  <si>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</si>
  <si>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</si>
  <si>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</si>
  <si>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</si>
  <si>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</si>
  <si>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</si>
  <si>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</si>
  <si>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</si>
  <si>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</si>
  <si>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</si>
  <si>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</si>
  <si>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</si>
  <si>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</si>
  <si>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</si>
  <si>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</si>
  <si>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</si>
  <si>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</si>
  <si>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</si>
  <si>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</si>
  <si>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</si>
  <si>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</si>
  <si>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</si>
  <si>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</si>
  <si>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</si>
  <si>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</si>
  <si>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</si>
  <si>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</si>
  <si>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</si>
  <si>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</si>
  <si>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</si>
  <si>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</si>
  <si>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</si>
  <si>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</si>
  <si>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</si>
  <si>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</si>
  <si>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</si>
  <si>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</si>
  <si>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</si>
  <si>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</si>
  <si>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</si>
  <si>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</si>
  <si>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</si>
  <si>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</si>
  <si>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</si>
  <si>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</si>
  <si>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</si>
  <si>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</si>
  <si>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</si>
  <si>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</si>
  <si>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</si>
  <si>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</si>
  <si>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</si>
  <si>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</si>
  <si>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</si>
  <si>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</si>
  <si>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</si>
  <si>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</si>
  <si>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</si>
  <si>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</si>
  <si>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</si>
  <si>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</si>
  <si>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</si>
  <si>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</si>
  <si>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</si>
  <si>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</si>
  <si>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</si>
  <si>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</si>
  <si>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</si>
  <si>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</si>
  <si>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</si>
  <si>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</si>
  <si>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</si>
  <si>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</si>
  <si>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</si>
  <si>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</si>
  <si>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</si>
  <si>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</si>
  <si>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</si>
  <si>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</si>
  <si>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</si>
  <si>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</si>
  <si>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</si>
  <si>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</si>
  <si>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</si>
  <si>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</si>
  <si>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</si>
  <si>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</si>
  <si>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</si>
  <si>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</si>
  <si>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</si>
  <si>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</si>
  <si>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</si>
  <si>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</si>
  <si>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</si>
  <si>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</si>
  <si>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</si>
  <si>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</si>
  <si>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</si>
  <si>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</si>
  <si>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</si>
  <si>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</si>
  <si>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</si>
  <si>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</si>
  <si>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</si>
  <si>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</si>
  <si>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</si>
  <si>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</si>
  <si>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</si>
  <si>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</si>
  <si>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</si>
  <si>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</si>
  <si>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</si>
  <si>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</si>
  <si>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</si>
  <si>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</si>
  <si>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</si>
  <si>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</si>
  <si>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</si>
  <si>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</si>
  <si>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</si>
  <si>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</si>
  <si>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</si>
  <si>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</si>
  <si>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</si>
  <si>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</si>
  <si>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</si>
  <si>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</si>
  <si>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</si>
  <si>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</si>
  <si>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</si>
  <si>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</si>
  <si>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</si>
  <si>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</si>
  <si>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</si>
  <si>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</si>
  <si>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</si>
  <si>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</si>
  <si>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</si>
  <si>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</si>
  <si>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</si>
  <si>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</si>
  <si>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</si>
  <si>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</si>
  <si>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</si>
  <si>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</si>
  <si>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</si>
  <si>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</si>
  <si>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</si>
  <si>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</si>
  <si>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</si>
  <si>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</si>
  <si>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</si>
  <si>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</si>
  <si>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</si>
  <si>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</si>
  <si>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</si>
  <si>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</si>
  <si>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</si>
  <si>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</si>
  <si>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</si>
  <si>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</si>
  <si>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</si>
  <si>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</si>
  <si>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</si>
  <si>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</si>
  <si>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</si>
  <si>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</si>
  <si>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</si>
  <si>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</si>
  <si>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</si>
  <si>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</si>
  <si>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</si>
  <si>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</si>
  <si>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</si>
  <si>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</si>
  <si>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</si>
  <si>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</si>
  <si>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</si>
  <si>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</si>
  <si>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</si>
  <si>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</si>
  <si>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</si>
  <si>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</si>
  <si>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</si>
  <si>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</si>
  <si>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</si>
  <si>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</si>
  <si>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</si>
  <si>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</si>
  <si>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</si>
  <si>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</si>
  <si>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</si>
  <si>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</si>
  <si>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</si>
  <si>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</si>
  <si>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</si>
  <si>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</si>
  <si>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</si>
  <si>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</si>
  <si>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</si>
  <si>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</si>
  <si>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</si>
  <si>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</si>
  <si>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</si>
  <si>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</si>
  <si>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</si>
  <si>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</si>
  <si>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</si>
  <si>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</si>
  <si>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</si>
  <si>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</si>
  <si>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</si>
  <si>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</si>
  <si>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</si>
  <si>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</si>
  <si>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</si>
  <si>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</si>
  <si>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</si>
  <si>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</si>
  <si>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</si>
  <si>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</si>
  <si>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</si>
  <si>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</si>
  <si>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</si>
  <si>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</si>
  <si>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</si>
  <si>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</si>
  <si>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</si>
  <si>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</si>
  <si>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</si>
  <si>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</si>
  <si>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</si>
  <si>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</si>
  <si>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</si>
  <si>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</si>
  <si>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</si>
  <si>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</si>
  <si>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</si>
  <si>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</si>
  <si>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</si>
  <si>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</si>
  <si>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</si>
  <si>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</si>
  <si>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</si>
  <si>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</si>
  <si>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</si>
  <si>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</si>
  <si>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</si>
  <si>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</si>
  <si>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</si>
  <si>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</si>
  <si>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</si>
  <si>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</si>
  <si>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</si>
  <si>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</si>
  <si>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</si>
  <si>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</si>
  <si>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</si>
  <si>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</si>
  <si>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</si>
  <si>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</si>
  <si>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</si>
  <si>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</si>
  <si>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</si>
  <si>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</si>
  <si>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</si>
  <si>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</si>
  <si>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</si>
  <si>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</si>
  <si>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</si>
  <si>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</si>
  <si>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</si>
  <si>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</si>
  <si>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</si>
  <si>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</si>
  <si>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</si>
  <si>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</si>
  <si>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</si>
  <si>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</si>
  <si>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</si>
  <si>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</si>
  <si>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</si>
  <si>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</si>
  <si>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</si>
  <si>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</si>
  <si>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</si>
  <si>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</si>
  <si>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</si>
  <si>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</si>
  <si>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</si>
  <si>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</si>
  <si>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</si>
  <si>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</si>
  <si>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</si>
  <si>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</si>
  <si>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</si>
  <si>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</si>
  <si>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</si>
  <si>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</si>
  <si>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</si>
  <si>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</si>
  <si>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</si>
  <si>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</si>
  <si>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</si>
  <si>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</si>
  <si>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</si>
  <si>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</si>
  <si>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</si>
  <si>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</si>
  <si>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</si>
  <si>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</si>
  <si>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</si>
  <si>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</si>
  <si>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</si>
  <si>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</si>
  <si>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</si>
  <si>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</si>
  <si>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</si>
  <si>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</si>
  <si>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</si>
  <si>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</si>
  <si>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</si>
  <si>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</si>
  <si>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</si>
  <si>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</si>
  <si>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</si>
  <si>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</si>
  <si>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</si>
  <si>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</si>
  <si>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</si>
  <si>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</si>
  <si>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</si>
  <si>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</si>
  <si>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</si>
  <si>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</si>
  <si>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</si>
  <si>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</si>
  <si>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</si>
  <si>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</si>
  <si>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</si>
  <si>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</si>
  <si>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</si>
  <si>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</si>
  <si>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</si>
  <si>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</si>
  <si>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</si>
  <si>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</si>
  <si>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</si>
  <si>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</si>
  <si>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</si>
  <si>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</si>
  <si>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</si>
  <si>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</si>
  <si>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</si>
  <si>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</si>
  <si>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</si>
  <si>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</si>
  <si>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</si>
  <si>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</si>
  <si>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</si>
  <si>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</si>
  <si>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</si>
  <si>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</si>
  <si>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</si>
  <si>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</si>
  <si>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</si>
  <si>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</si>
  <si>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</si>
  <si>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</si>
  <si>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</si>
  <si>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</si>
  <si>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</si>
  <si>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</si>
  <si>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</si>
  <si>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</si>
  <si>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</si>
  <si>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</si>
  <si>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</si>
  <si>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</si>
  <si>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</si>
  <si>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</si>
  <si>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</si>
  <si>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</si>
  <si>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</si>
  <si>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</si>
  <si>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</si>
  <si>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</si>
  <si>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</si>
  <si>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</si>
  <si>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</si>
  <si>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</si>
  <si>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</si>
  <si>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</si>
  <si>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</si>
  <si>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</si>
  <si>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</si>
  <si>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</si>
  <si>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</si>
  <si>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</si>
  <si>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</si>
  <si>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</si>
  <si>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</si>
  <si>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</si>
  <si>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</si>
  <si>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</si>
  <si>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</si>
  <si>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</si>
  <si>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</si>
  <si>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</si>
  <si>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</si>
  <si>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</si>
  <si>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</si>
  <si>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</si>
  <si>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</si>
  <si>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</si>
  <si>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</si>
  <si>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</si>
  <si>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</si>
  <si>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</si>
  <si>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</si>
  <si>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</si>
  <si>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</si>
  <si>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</si>
  <si>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</si>
  <si>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</si>
  <si>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</si>
  <si>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</si>
  <si>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</si>
  <si>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</si>
  <si>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</si>
  <si>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</si>
  <si>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</si>
  <si>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</si>
  <si>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</si>
  <si>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</si>
  <si>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</si>
  <si>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</si>
  <si>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</si>
  <si>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</si>
  <si>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</si>
  <si>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</si>
  <si>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</si>
  <si>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</si>
  <si>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</si>
  <si>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</si>
  <si>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</si>
  <si>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</si>
  <si>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</si>
  <si>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</si>
  <si>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</si>
  <si>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</si>
  <si>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</si>
  <si>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</si>
  <si>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</si>
  <si>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</si>
  <si>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</si>
  <si>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</si>
  <si>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</si>
  <si>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</si>
  <si>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</si>
  <si>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</si>
  <si>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</si>
  <si>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</si>
  <si>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</si>
  <si>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</si>
  <si>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</si>
  <si>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</si>
  <si>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</si>
  <si>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</si>
  <si>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</si>
  <si>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</si>
  <si>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</si>
  <si>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</si>
  <si>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</si>
  <si>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</si>
  <si>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</si>
  <si>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</si>
  <si>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</si>
  <si>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</si>
  <si>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</si>
  <si>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</si>
  <si>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</si>
  <si>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</si>
  <si>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</si>
  <si>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</si>
  <si>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</si>
  <si>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</si>
  <si>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</si>
  <si>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</si>
  <si>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</si>
  <si>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</si>
  <si>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</si>
  <si>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</si>
  <si>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</si>
  <si>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</si>
  <si>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</si>
  <si>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</si>
  <si>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</si>
  <si>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</si>
  <si>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</si>
  <si>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</si>
  <si>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</si>
  <si>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</si>
  <si>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</si>
  <si>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</si>
  <si>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</si>
  <si>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</si>
  <si>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</si>
  <si>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</si>
  <si>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</si>
  <si>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</si>
  <si>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</si>
  <si>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</si>
  <si>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</si>
  <si>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</si>
  <si>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</si>
  <si>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</si>
  <si>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</si>
  <si>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</si>
  <si>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</si>
  <si>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</si>
  <si>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</si>
  <si>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</si>
  <si>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</si>
  <si>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</si>
  <si>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</si>
  <si>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</si>
  <si>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</si>
  <si>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</si>
  <si>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</si>
  <si>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</si>
  <si>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</si>
  <si>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</si>
  <si>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</si>
  <si>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</si>
  <si>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</si>
  <si>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</si>
  <si>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</si>
  <si>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</si>
  <si>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</si>
  <si>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</si>
  <si>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</si>
  <si>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</si>
  <si>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</si>
  <si>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</si>
  <si>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</si>
  <si>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</si>
  <si>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</si>
  <si>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</si>
  <si>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</si>
  <si>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</si>
  <si>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</si>
  <si>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</si>
  <si>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</si>
  <si>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</si>
  <si>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</si>
  <si>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</si>
  <si>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</si>
  <si>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</si>
  <si>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</si>
  <si>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</si>
  <si>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</si>
  <si>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</si>
  <si>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</si>
  <si>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</si>
  <si>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</si>
  <si>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</si>
  <si>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</si>
  <si>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</si>
  <si>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</si>
  <si>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</si>
  <si>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</si>
  <si>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</si>
  <si>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</si>
  <si>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</si>
  <si>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</si>
  <si>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</si>
  <si>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</si>
  <si>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</si>
  <si>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</si>
  <si>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</si>
  <si>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</si>
  <si>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</si>
  <si>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</si>
  <si>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</si>
  <si>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</si>
  <si>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</si>
  <si>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</si>
  <si>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</si>
  <si>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</si>
  <si>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</si>
  <si>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</si>
  <si>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</si>
  <si>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</si>
  <si>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</si>
  <si>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</si>
  <si>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</si>
  <si>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</si>
  <si>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</si>
  <si>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</si>
  <si>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</si>
  <si>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</si>
  <si>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</si>
  <si>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</si>
  <si>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</si>
  <si>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</si>
  <si>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</si>
  <si>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</si>
  <si>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</si>
  <si>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</si>
  <si>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</si>
  <si>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</si>
  <si>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</si>
  <si>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</si>
  <si>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</si>
  <si>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</si>
  <si>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</si>
  <si>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</si>
  <si>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</si>
  <si>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</si>
  <si>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</si>
  <si>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</si>
  <si>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</si>
  <si>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</si>
  <si>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</si>
  <si>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</si>
  <si>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</si>
  <si>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</si>
  <si>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</si>
  <si>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</si>
  <si>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</si>
  <si>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</si>
  <si>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</si>
  <si>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</si>
  <si>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</si>
  <si>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</si>
  <si>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</si>
  <si>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</si>
  <si>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</si>
  <si>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</si>
  <si>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</si>
  <si>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</si>
  <si>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</si>
  <si>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</si>
  <si>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</si>
  <si>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</si>
  <si>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</si>
  <si>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</si>
  <si>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</si>
  <si>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</si>
  <si>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</si>
  <si>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</si>
  <si>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</si>
  <si>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</si>
  <si>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</si>
  <si>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</si>
  <si>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</si>
  <si>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</si>
  <si>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</si>
  <si>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</si>
  <si>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</si>
  <si>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</si>
  <si>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</si>
  <si>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</si>
  <si>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</si>
  <si>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</si>
  <si>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</si>
  <si>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</si>
  <si>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</si>
  <si>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</si>
  <si>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</si>
  <si>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</si>
  <si>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</si>
  <si>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</si>
  <si>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</si>
  <si>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</si>
  <si>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</si>
  <si>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</si>
  <si>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</si>
  <si>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</si>
  <si>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</si>
  <si>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</si>
  <si>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</si>
  <si>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</si>
  <si>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</si>
  <si>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</si>
  <si>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</si>
  <si>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</si>
  <si>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</si>
  <si>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</si>
  <si>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</si>
  <si>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</si>
  <si>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</si>
  <si>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</si>
  <si>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</si>
  <si>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</si>
  <si>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</si>
  <si>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</si>
  <si>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</si>
  <si>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</si>
  <si>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</si>
  <si>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</si>
  <si>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</si>
  <si>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</si>
  <si>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</si>
  <si>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</si>
  <si>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</si>
  <si>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</si>
  <si>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</si>
  <si>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</si>
  <si>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</si>
  <si>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</si>
  <si>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</si>
  <si>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</si>
  <si>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</si>
  <si>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</si>
  <si>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</si>
  <si>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</si>
  <si>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</si>
  <si>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</si>
  <si>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</si>
  <si>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</si>
  <si>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</si>
  <si>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</si>
  <si>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</si>
  <si>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</si>
  <si>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</si>
  <si>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</si>
  <si>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</si>
  <si>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</si>
  <si>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</si>
  <si>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</si>
  <si>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</si>
  <si>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</si>
  <si>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</si>
  <si>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</si>
  <si>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</si>
  <si>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</si>
  <si>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</si>
  <si>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</si>
  <si>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</si>
  <si>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</si>
  <si>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</si>
  <si>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</si>
  <si>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</si>
  <si>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</si>
  <si>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</si>
  <si>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</si>
  <si>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</si>
  <si>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</si>
  <si>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</si>
  <si>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</si>
  <si>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</si>
  <si>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</si>
  <si>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</si>
  <si>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</si>
  <si>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</si>
  <si>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</si>
  <si>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</si>
  <si>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</si>
  <si>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</si>
  <si>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</si>
  <si>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</si>
  <si>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</si>
  <si>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</si>
  <si>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</si>
  <si>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</si>
  <si>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</si>
  <si>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</si>
  <si>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</si>
  <si>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</si>
  <si>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</si>
  <si>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</si>
  <si>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</si>
  <si>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</si>
  <si>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</si>
  <si>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</si>
  <si>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</si>
  <si>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</si>
  <si>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</si>
  <si>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</si>
  <si>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</si>
  <si>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</si>
  <si>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</si>
  <si>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</si>
  <si>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</si>
  <si>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</si>
  <si>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</si>
  <si>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</si>
  <si>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</si>
  <si>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</si>
  <si>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</si>
  <si>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</si>
  <si>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</si>
  <si>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</si>
  <si>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</si>
  <si>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</si>
  <si>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</si>
  <si>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</si>
  <si>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</si>
  <si>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</si>
  <si>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</si>
  <si>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</si>
  <si>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</si>
  <si>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</si>
  <si>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</si>
  <si>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</si>
  <si>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</si>
  <si>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</si>
  <si>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</si>
  <si>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</si>
  <si>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</si>
  <si>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</si>
  <si>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</si>
  <si>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</si>
  <si>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</si>
  <si>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</si>
  <si>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</si>
  <si>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</si>
  <si>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</si>
  <si>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</si>
  <si>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</si>
  <si>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</si>
  <si>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</si>
  <si>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</si>
  <si>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</si>
  <si>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</si>
  <si>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</si>
  <si>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</si>
  <si>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</si>
  <si>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</si>
  <si>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</si>
  <si>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</si>
  <si>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</si>
  <si>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</si>
  <si>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</si>
  <si>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</si>
  <si>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</si>
  <si>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</si>
  <si>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</si>
  <si>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</si>
  <si>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</si>
  <si>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</si>
  <si>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</si>
  <si>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</si>
  <si>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</si>
  <si>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</si>
  <si>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</si>
  <si>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</si>
  <si>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</si>
  <si>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</si>
  <si>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</si>
  <si>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</si>
  <si>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</si>
  <si>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</si>
  <si>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</si>
  <si>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</si>
  <si>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</si>
  <si>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</si>
  <si>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</si>
  <si>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</si>
  <si>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</si>
  <si>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</si>
  <si>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</si>
  <si>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</si>
  <si>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</si>
  <si>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</si>
  <si>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</si>
  <si>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</si>
  <si>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</si>
  <si>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</si>
  <si>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</si>
  <si>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</si>
  <si>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</si>
  <si>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</si>
  <si>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</si>
  <si>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</si>
  <si>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</si>
  <si>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</si>
  <si>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</si>
  <si>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</si>
  <si>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</si>
  <si>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</si>
  <si>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</si>
  <si>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</si>
  <si>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</si>
  <si>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</si>
  <si>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</si>
  <si>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</si>
  <si>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</si>
  <si>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</si>
  <si>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</si>
  <si>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</si>
  <si>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</si>
  <si>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</si>
  <si>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</si>
  <si>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</si>
  <si>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</si>
  <si>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</si>
  <si>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</si>
  <si>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</si>
  <si>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</si>
  <si>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</si>
  <si>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</si>
  <si>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</si>
  <si>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</si>
  <si>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</si>
  <si>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</si>
  <si>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</si>
  <si>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</si>
  <si>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</si>
  <si>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</si>
  <si>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</si>
  <si>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</si>
  <si>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</si>
  <si>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</si>
  <si>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</si>
  <si>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</si>
  <si>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</si>
  <si>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</si>
  <si>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</si>
  <si>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</si>
  <si>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</si>
  <si>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</si>
  <si>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</si>
  <si>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</si>
  <si>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</si>
  <si>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</si>
  <si>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</si>
  <si>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</si>
  <si>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</si>
  <si>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</si>
  <si>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</si>
  <si>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</si>
  <si>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</si>
  <si>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</si>
  <si>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</si>
  <si>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</si>
  <si>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</si>
  <si>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</si>
  <si>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</si>
  <si>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</si>
  <si>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</si>
  <si>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</si>
  <si>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</si>
  <si>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</si>
  <si>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</si>
  <si>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</si>
  <si>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</si>
  <si>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</si>
  <si>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</si>
  <si>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</si>
  <si>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</si>
  <si>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</si>
  <si>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</si>
  <si>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</si>
  <si>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</si>
  <si>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</si>
  <si>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</si>
  <si>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</si>
  <si>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</si>
  <si>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</si>
  <si>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</si>
  <si>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</si>
  <si>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</si>
  <si>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</si>
  <si>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</si>
  <si>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</si>
  <si>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</si>
  <si>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</si>
  <si>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</si>
  <si>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</si>
  <si>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</si>
  <si>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</si>
  <si>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</si>
  <si>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</si>
  <si>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</si>
  <si>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</si>
  <si>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</si>
  <si>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</si>
  <si>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</si>
  <si>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</si>
  <si>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</si>
  <si>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</si>
  <si>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</si>
  <si>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</si>
  <si>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</si>
  <si>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</si>
  <si>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</si>
  <si>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</si>
  <si>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</si>
  <si>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</si>
  <si>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</si>
  <si>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</si>
  <si>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</si>
  <si>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</si>
  <si>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</si>
  <si>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</si>
  <si>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</si>
  <si>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</si>
  <si>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</si>
  <si>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</si>
  <si>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</si>
  <si>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</si>
  <si>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</si>
  <si>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</si>
  <si>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</si>
  <si>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</si>
  <si>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</si>
  <si>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</si>
  <si>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</si>
  <si>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</si>
  <si>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</si>
  <si>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</si>
  <si>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</si>
  <si>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</si>
  <si>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</si>
  <si>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</si>
  <si>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</si>
  <si>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</si>
  <si>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</si>
  <si>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</si>
  <si>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</si>
  <si>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</si>
  <si>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</si>
  <si>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</si>
  <si>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</si>
  <si>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</si>
  <si>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</si>
  <si>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</si>
  <si>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</si>
  <si>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</si>
  <si>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</si>
  <si>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</si>
  <si>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</si>
  <si>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</si>
  <si>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</si>
  <si>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</si>
  <si>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</si>
  <si>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</si>
  <si>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</si>
  <si>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</si>
  <si>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</si>
  <si>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</si>
  <si>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</si>
  <si>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</si>
  <si>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</si>
  <si>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</si>
  <si>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</si>
  <si>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</si>
  <si>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</si>
  <si>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</si>
  <si>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</si>
  <si>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</si>
  <si>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</si>
  <si>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</si>
  <si>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</si>
  <si>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</si>
  <si>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</si>
  <si>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</si>
  <si>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</si>
  <si>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</si>
  <si>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</si>
  <si>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</si>
  <si>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</si>
  <si>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</si>
  <si>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</si>
  <si>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</si>
  <si>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</si>
  <si>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</si>
  <si>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</si>
  <si>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</si>
  <si>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</si>
  <si>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</si>
  <si>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</si>
  <si>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</si>
  <si>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</si>
  <si>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</si>
  <si>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</si>
  <si>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</si>
  <si>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</si>
  <si>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</si>
  <si>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</si>
  <si>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</si>
  <si>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</si>
  <si>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</si>
  <si>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</si>
  <si>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</si>
  <si>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</si>
  <si>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</si>
  <si>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</si>
  <si>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</si>
  <si>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</si>
  <si>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</si>
  <si>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</si>
  <si>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</si>
  <si>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</si>
  <si>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</si>
  <si>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</si>
  <si>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</si>
  <si>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</si>
  <si>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</si>
  <si>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</si>
  <si>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</si>
  <si>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</si>
  <si>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</si>
  <si>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</si>
  <si>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</si>
  <si>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</si>
  <si>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</si>
  <si>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</si>
  <si>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</si>
  <si>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</si>
  <si>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</si>
  <si>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</si>
  <si>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</si>
  <si>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</si>
  <si>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</si>
  <si>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</si>
  <si>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</si>
  <si>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</si>
  <si>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</si>
  <si>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</si>
  <si>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</si>
  <si>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</si>
  <si>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</si>
  <si>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</si>
  <si>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</si>
  <si>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</si>
  <si>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</si>
  <si>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</si>
  <si>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</si>
  <si>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</si>
  <si>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</si>
  <si>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</si>
  <si>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</si>
  <si>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</si>
  <si>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</si>
  <si>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</si>
  <si>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</si>
  <si>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</si>
  <si>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</si>
  <si>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</si>
  <si>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</si>
  <si>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</si>
  <si>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</si>
  <si>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</si>
  <si>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</si>
  <si>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</si>
  <si>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</si>
  <si>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</si>
  <si>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</si>
  <si>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</si>
  <si>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</si>
  <si>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</si>
  <si>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</si>
  <si>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</si>
  <si>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</si>
  <si>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</si>
  <si>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</si>
  <si>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</si>
  <si>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</si>
  <si>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</si>
  <si>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</si>
  <si>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</si>
  <si>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</si>
  <si>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</si>
  <si>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</si>
  <si>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</si>
  <si>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</si>
  <si>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</si>
  <si>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</si>
  <si>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</si>
  <si>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</si>
  <si>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</si>
  <si>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</si>
  <si>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</si>
  <si>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</si>
  <si>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</si>
  <si>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</si>
  <si>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</si>
  <si>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</si>
  <si>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</si>
  <si>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</si>
  <si>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</si>
  <si>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</si>
  <si>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</si>
  <si>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</si>
  <si>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</si>
  <si>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</si>
  <si>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</si>
  <si>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</si>
  <si>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</si>
  <si>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</si>
  <si>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</si>
  <si>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</si>
  <si>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</si>
  <si>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</si>
  <si>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</si>
  <si>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</si>
  <si>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</si>
  <si>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</si>
  <si>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</si>
  <si>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</si>
  <si>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</si>
  <si>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</si>
  <si>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</si>
  <si>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</si>
  <si>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</si>
  <si>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</si>
  <si>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</si>
  <si>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</si>
  <si>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</si>
  <si>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</si>
  <si>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</si>
  <si>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</si>
  <si>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</si>
  <si>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</si>
  <si>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</si>
  <si>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</si>
  <si>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</si>
  <si>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</si>
  <si>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</si>
  <si>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</si>
  <si>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</si>
  <si>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</si>
  <si>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</si>
  <si>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</si>
  <si>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</si>
  <si>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</si>
  <si>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</si>
  <si>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</si>
  <si>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</si>
  <si>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</si>
  <si>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</si>
  <si>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</si>
  <si>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</si>
  <si>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</si>
  <si>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</si>
  <si>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</si>
  <si>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</si>
  <si>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</si>
  <si>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</si>
  <si>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</si>
  <si>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</si>
  <si>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</si>
  <si>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</si>
  <si>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</si>
  <si>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</si>
  <si>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</si>
  <si>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</si>
  <si>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</si>
  <si>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</si>
  <si>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</si>
  <si>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</si>
  <si>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</si>
  <si>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</si>
  <si>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</si>
  <si>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</si>
  <si>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</si>
  <si>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</si>
  <si>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</si>
  <si>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</si>
  <si>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</si>
  <si>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</si>
  <si>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</si>
  <si>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</si>
  <si>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</si>
  <si>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</si>
  <si>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</si>
  <si>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</si>
  <si>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</si>
  <si>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</si>
  <si>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</si>
  <si>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</si>
  <si>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</si>
  <si>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</si>
  <si>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</si>
  <si>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</si>
  <si>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</si>
  <si>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</si>
  <si>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</si>
  <si>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</si>
  <si>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</si>
  <si>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</si>
  <si>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</si>
  <si>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</si>
  <si>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</si>
  <si>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</si>
  <si>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</si>
  <si>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</si>
  <si>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</si>
  <si>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</si>
  <si>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</si>
  <si>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</si>
  <si>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</si>
  <si>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</si>
  <si>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STANNOL GmbH &amp; Co. KG</t>
  </si>
  <si>
    <t>DUNS 319872305</t>
  </si>
  <si>
    <t>Haberstr. 24, 42551 Velbert, Germany</t>
  </si>
  <si>
    <t>Claudio Sündermann</t>
  </si>
  <si>
    <t>claudio.suendermann@stannol.de</t>
  </si>
  <si>
    <t>Abteilungsleiter Einkauf</t>
  </si>
  <si>
    <t>Is not intentionally added and is below a certain limit</t>
  </si>
  <si>
    <t>Sn is component of alloy / Zinn ist Legierungsbestandteil</t>
  </si>
  <si>
    <t xml:space="preserve">There can be smelters listed in the RMIRCOI report indicating the country of origin is “L3”,“CC”and / or “DRC”. </t>
  </si>
  <si>
    <t>100%</t>
  </si>
  <si>
    <t>https://www.stannol.de/fileadmin/redakteur/download/gesetzliche-vorgaben/5-Richtlinien_Konfliktmineralien_DE.pdf
https://www.stannol.de/fileadmin/user_upload/Conflict_Minerals_Policy.pdf</t>
  </si>
  <si>
    <t>0049 2051 3120 143</t>
  </si>
  <si>
    <t>confromant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</si>
</sst>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claudio.suendermann@stannol.de"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claudio.suendermann@stannol.de"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2"/>
      <c r="B2" s="5" t="s">
        <v>818</v>
      </c>
      <c r="C2" s="3"/>
      <c r="D2" s="175"/>
      <c r="E2" s="3"/>
      <c r="F2" s="3"/>
      <c r="G2" s="25"/>
    </row>
    <row r="3" spans="1:7">
      <c r="A3" s="302"/>
      <c r="B3" s="3" t="s">
        <v>811</v>
      </c>
      <c r="C3" s="5"/>
      <c r="D3" s="176"/>
      <c r="E3" s="3"/>
      <c r="F3" s="5"/>
      <c r="G3" s="25"/>
    </row>
    <row r="4" spans="1:7" ht="15.75">
      <c r="A4" s="302"/>
      <c r="B4" s="30" t="s">
        <v>820</v>
      </c>
      <c r="C4" s="6"/>
      <c r="D4" s="177"/>
      <c r="E4" s="3"/>
      <c r="F4" s="6"/>
      <c r="G4" s="25"/>
    </row>
    <row r="5" spans="1:7">
      <c r="A5" s="302"/>
      <c r="B5" s="29" t="s">
        <v>1009</v>
      </c>
      <c r="C5" s="4"/>
      <c r="D5" s="178"/>
      <c r="E5" s="3"/>
      <c r="F5" s="4"/>
      <c r="G5" s="25"/>
    </row>
    <row r="6" spans="1:7">
      <c r="A6" s="302"/>
      <c r="B6" s="3"/>
      <c r="C6" s="3"/>
      <c r="D6" s="175"/>
      <c r="E6" s="3"/>
      <c r="F6" s="3"/>
      <c r="G6" s="25"/>
    </row>
    <row r="7" spans="1:7">
      <c r="A7" s="302"/>
      <c r="B7" s="3"/>
      <c r="C7" s="3"/>
      <c r="D7" s="175"/>
      <c r="E7" s="3"/>
      <c r="F7" s="3"/>
      <c r="G7" s="25"/>
    </row>
    <row r="8" spans="1:7">
      <c r="A8" s="302"/>
      <c r="B8" s="3"/>
      <c r="C8" s="3"/>
      <c r="D8" s="175"/>
      <c r="E8" s="3"/>
      <c r="F8" s="3"/>
      <c r="G8" s="25"/>
    </row>
    <row r="9" spans="1:7">
      <c r="A9" s="302"/>
      <c r="B9" s="305" t="s">
        <v>821</v>
      </c>
      <c r="C9" s="305"/>
      <c r="D9" s="305"/>
      <c r="E9" s="305"/>
      <c r="F9" s="305"/>
      <c r="G9" s="25"/>
    </row>
    <row r="10" spans="1:7" ht="27" customHeight="1">
      <c r="A10" s="302"/>
      <c r="B10" s="306" t="s">
        <v>425</v>
      </c>
      <c r="C10" s="306"/>
      <c r="D10" s="306"/>
      <c r="E10" s="306"/>
      <c r="F10" s="306"/>
      <c r="G10" s="25"/>
    </row>
    <row r="11" spans="1:7" ht="27" customHeight="1">
      <c r="A11" s="302"/>
      <c r="B11" s="307"/>
      <c r="C11" s="307"/>
      <c r="D11" s="307"/>
      <c r="E11" s="307"/>
      <c r="F11" s="307"/>
      <c r="G11" s="25"/>
    </row>
    <row r="12" spans="1:7">
      <c r="A12" s="302"/>
      <c r="B12" s="31" t="s">
        <v>819</v>
      </c>
      <c r="C12" s="32" t="s">
        <v>822</v>
      </c>
      <c r="D12" s="179" t="s">
        <v>823</v>
      </c>
      <c r="E12" s="32" t="s">
        <v>595</v>
      </c>
      <c r="F12" s="32" t="s">
        <v>596</v>
      </c>
      <c r="G12" s="25"/>
    </row>
    <row r="13" spans="1:7" ht="33.75">
      <c r="A13" s="302"/>
      <c r="B13" s="2">
        <v>1</v>
      </c>
      <c r="C13" s="27" t="s">
        <v>1057</v>
      </c>
      <c r="D13" s="28" t="s">
        <v>847</v>
      </c>
      <c r="E13" s="163" t="s">
        <v>824</v>
      </c>
      <c r="F13" s="163"/>
      <c r="G13" s="25"/>
    </row>
    <row r="14" spans="1:7" ht="33.75">
      <c r="A14" s="302"/>
      <c r="B14" s="2">
        <v>2</v>
      </c>
      <c r="C14" s="27" t="s">
        <v>1057</v>
      </c>
      <c r="D14" s="28" t="s">
        <v>994</v>
      </c>
      <c r="E14" s="163" t="s">
        <v>515</v>
      </c>
      <c r="F14" s="163" t="s">
        <v>516</v>
      </c>
      <c r="G14" s="25"/>
    </row>
    <row r="15" spans="1:7" ht="89.1" customHeight="1">
      <c r="A15" s="302"/>
      <c r="B15" s="308">
        <v>2.0099999999999998</v>
      </c>
      <c r="C15" s="299" t="s">
        <v>1057</v>
      </c>
      <c r="D15" s="311" t="s">
        <v>2198</v>
      </c>
      <c r="E15" s="164" t="s">
        <v>597</v>
      </c>
      <c r="F15" s="164" t="s">
        <v>600</v>
      </c>
      <c r="G15" s="25"/>
    </row>
    <row r="16" spans="1:7" ht="99" customHeight="1">
      <c r="A16" s="302"/>
      <c r="B16" s="309"/>
      <c r="C16" s="300"/>
      <c r="D16" s="312"/>
      <c r="E16" s="165"/>
      <c r="F16" s="165" t="s">
        <v>598</v>
      </c>
      <c r="G16" s="25"/>
    </row>
    <row r="17" spans="1:7" ht="63" customHeight="1">
      <c r="A17" s="302"/>
      <c r="B17" s="310"/>
      <c r="C17" s="301"/>
      <c r="D17" s="313"/>
      <c r="E17" s="27"/>
      <c r="F17" s="27" t="s">
        <v>599</v>
      </c>
      <c r="G17" s="25"/>
    </row>
    <row r="18" spans="1:7" ht="117" customHeight="1">
      <c r="A18" s="302"/>
      <c r="B18" s="308">
        <v>2.02</v>
      </c>
      <c r="C18" s="299" t="s">
        <v>1057</v>
      </c>
      <c r="D18" s="311" t="s">
        <v>2199</v>
      </c>
      <c r="E18" s="164" t="s">
        <v>426</v>
      </c>
      <c r="F18" s="164" t="s">
        <v>510</v>
      </c>
      <c r="G18" s="25"/>
    </row>
    <row r="19" spans="1:7" ht="71.099999999999994" customHeight="1">
      <c r="A19" s="302"/>
      <c r="B19" s="309"/>
      <c r="C19" s="300"/>
      <c r="D19" s="312"/>
      <c r="E19" s="165" t="s">
        <v>514</v>
      </c>
      <c r="F19" s="165" t="s">
        <v>427</v>
      </c>
      <c r="G19" s="25"/>
    </row>
    <row r="20" spans="1:7" ht="90.75" customHeight="1">
      <c r="A20" s="302"/>
      <c r="B20" s="309"/>
      <c r="C20" s="300"/>
      <c r="D20" s="312"/>
      <c r="E20" s="165"/>
      <c r="F20" s="165" t="s">
        <v>602</v>
      </c>
      <c r="G20" s="25"/>
    </row>
    <row r="21" spans="1:7" ht="74.25" customHeight="1">
      <c r="A21" s="302"/>
      <c r="B21" s="310"/>
      <c r="C21" s="301"/>
      <c r="D21" s="313"/>
      <c r="E21" s="27"/>
      <c r="F21" s="27" t="s">
        <v>601</v>
      </c>
      <c r="G21" s="25"/>
    </row>
    <row r="22" spans="1:7" ht="90" customHeight="1">
      <c r="A22" s="302"/>
      <c r="B22" s="293">
        <v>2.0299999999999998</v>
      </c>
      <c r="C22" s="293" t="s">
        <v>794</v>
      </c>
      <c r="D22" s="296" t="s">
        <v>2200</v>
      </c>
      <c r="E22" s="299" t="s">
        <v>424</v>
      </c>
      <c r="F22" s="164" t="s">
        <v>447</v>
      </c>
      <c r="G22" s="25"/>
    </row>
    <row r="23" spans="1:7" ht="109.5" customHeight="1">
      <c r="A23" s="302"/>
      <c r="B23" s="294"/>
      <c r="C23" s="294"/>
      <c r="D23" s="297"/>
      <c r="E23" s="300"/>
      <c r="F23" s="165" t="s">
        <v>795</v>
      </c>
      <c r="G23" s="25"/>
    </row>
    <row r="24" spans="1:7" ht="74.25" customHeight="1">
      <c r="A24" s="302"/>
      <c r="B24" s="295"/>
      <c r="C24" s="295"/>
      <c r="D24" s="298"/>
      <c r="E24" s="301"/>
      <c r="F24" s="27" t="s">
        <v>423</v>
      </c>
      <c r="G24" s="25"/>
    </row>
    <row r="25" spans="1:7" ht="72" customHeight="1">
      <c r="A25" s="302"/>
      <c r="B25" s="2" t="s">
        <v>445</v>
      </c>
      <c r="C25" s="27" t="s">
        <v>446</v>
      </c>
      <c r="D25" s="28" t="s">
        <v>2201</v>
      </c>
      <c r="E25" s="27" t="s">
        <v>2196</v>
      </c>
      <c r="F25" s="27" t="s">
        <v>448</v>
      </c>
      <c r="G25" s="25"/>
    </row>
    <row r="26" spans="1:7" ht="98.1" customHeight="1">
      <c r="A26" s="302"/>
      <c r="B26" s="314">
        <v>3</v>
      </c>
      <c r="C26" s="308" t="s">
        <v>66</v>
      </c>
      <c r="D26" s="311" t="s">
        <v>2202</v>
      </c>
      <c r="E26" s="299" t="s">
        <v>0</v>
      </c>
      <c r="F26" s="164" t="s">
        <v>60</v>
      </c>
      <c r="G26" s="25"/>
    </row>
    <row r="27" spans="1:7" ht="90" customHeight="1">
      <c r="A27" s="302"/>
      <c r="B27" s="315"/>
      <c r="C27" s="309"/>
      <c r="D27" s="312"/>
      <c r="E27" s="300"/>
      <c r="F27" s="165" t="s">
        <v>55</v>
      </c>
      <c r="G27" s="25"/>
    </row>
    <row r="28" spans="1:7" ht="19.350000000000001" customHeight="1">
      <c r="A28" s="302"/>
      <c r="B28" s="315"/>
      <c r="C28" s="309"/>
      <c r="D28" s="312"/>
      <c r="E28" s="300"/>
      <c r="F28" s="165" t="s">
        <v>56</v>
      </c>
      <c r="G28" s="25"/>
    </row>
    <row r="29" spans="1:7" ht="74.45" customHeight="1">
      <c r="A29" s="302"/>
      <c r="B29" s="315"/>
      <c r="C29" s="309"/>
      <c r="D29" s="312"/>
      <c r="E29" s="300"/>
      <c r="F29" s="165" t="s">
        <v>57</v>
      </c>
      <c r="G29" s="25"/>
    </row>
    <row r="30" spans="1:7" ht="62.45" customHeight="1">
      <c r="A30" s="302"/>
      <c r="B30" s="315"/>
      <c r="C30" s="309"/>
      <c r="D30" s="312"/>
      <c r="E30" s="300"/>
      <c r="F30" s="165" t="s">
        <v>58</v>
      </c>
      <c r="G30" s="25"/>
    </row>
    <row r="31" spans="1:7" ht="81" customHeight="1">
      <c r="A31" s="302"/>
      <c r="B31" s="315"/>
      <c r="C31" s="309"/>
      <c r="D31" s="312"/>
      <c r="E31" s="300"/>
      <c r="F31" s="165" t="s">
        <v>59</v>
      </c>
      <c r="G31" s="25"/>
    </row>
    <row r="32" spans="1:7" ht="48.75" customHeight="1">
      <c r="A32" s="302"/>
      <c r="B32" s="315"/>
      <c r="C32" s="309"/>
      <c r="D32" s="312"/>
      <c r="E32" s="300"/>
      <c r="F32" s="165" t="s">
        <v>62</v>
      </c>
      <c r="G32" s="25"/>
    </row>
    <row r="33" spans="1:7" ht="98.45" customHeight="1">
      <c r="A33" s="302"/>
      <c r="B33" s="315"/>
      <c r="C33" s="309"/>
      <c r="D33" s="312"/>
      <c r="E33" s="300"/>
      <c r="F33" s="165" t="s">
        <v>61</v>
      </c>
      <c r="G33" s="25"/>
    </row>
    <row r="34" spans="1:7" ht="89.1" customHeight="1">
      <c r="A34" s="302"/>
      <c r="B34" s="315"/>
      <c r="C34" s="309"/>
      <c r="D34" s="312"/>
      <c r="E34" s="300"/>
      <c r="F34" s="165" t="s">
        <v>63</v>
      </c>
      <c r="G34" s="25"/>
    </row>
    <row r="35" spans="1:7" ht="29.1" customHeight="1">
      <c r="A35" s="302"/>
      <c r="B35" s="315"/>
      <c r="C35" s="309"/>
      <c r="D35" s="312"/>
      <c r="E35" s="300"/>
      <c r="F35" s="165" t="s">
        <v>64</v>
      </c>
      <c r="G35" s="25"/>
    </row>
    <row r="36" spans="1:7" ht="126.75">
      <c r="A36" s="302"/>
      <c r="B36" s="316"/>
      <c r="C36" s="310"/>
      <c r="D36" s="313"/>
      <c r="E36" s="301"/>
      <c r="F36" s="166" t="s">
        <v>65</v>
      </c>
      <c r="G36" s="25"/>
    </row>
    <row r="37" spans="1:7" ht="123.75">
      <c r="A37" s="302"/>
      <c r="B37" s="141">
        <v>3.01</v>
      </c>
      <c r="C37" s="142" t="s">
        <v>66</v>
      </c>
      <c r="D37" s="28" t="s">
        <v>2203</v>
      </c>
      <c r="E37" s="167" t="s">
        <v>1294</v>
      </c>
      <c r="F37" s="168" t="s">
        <v>1396</v>
      </c>
      <c r="G37" s="25"/>
    </row>
    <row r="38" spans="1:7" ht="112.5">
      <c r="A38" s="302"/>
      <c r="B38" s="141">
        <v>3.02</v>
      </c>
      <c r="C38" s="142" t="s">
        <v>1326</v>
      </c>
      <c r="D38" s="28" t="s">
        <v>2204</v>
      </c>
      <c r="E38" s="167" t="s">
        <v>1341</v>
      </c>
      <c r="F38" s="168" t="s">
        <v>1397</v>
      </c>
      <c r="G38" s="25"/>
    </row>
    <row r="39" spans="1:7" ht="101.25">
      <c r="A39" s="302"/>
      <c r="B39" s="150">
        <v>4</v>
      </c>
      <c r="C39" s="149" t="s">
        <v>1492</v>
      </c>
      <c r="D39" s="28" t="s">
        <v>2205</v>
      </c>
      <c r="E39" s="27" t="s">
        <v>2151</v>
      </c>
      <c r="F39" s="27" t="s">
        <v>1493</v>
      </c>
      <c r="G39" s="25"/>
    </row>
    <row r="40" spans="1:7" ht="56.25">
      <c r="A40" s="302"/>
      <c r="B40" s="141">
        <v>4.01</v>
      </c>
      <c r="C40" s="149" t="s">
        <v>1492</v>
      </c>
      <c r="D40" s="28" t="s">
        <v>2207</v>
      </c>
      <c r="E40" s="27" t="s">
        <v>2163</v>
      </c>
      <c r="F40" s="27" t="s">
        <v>2167</v>
      </c>
      <c r="G40" s="25"/>
    </row>
    <row r="41" spans="1:7" ht="56.25">
      <c r="A41" s="302"/>
      <c r="B41" s="141" t="s">
        <v>2194</v>
      </c>
      <c r="C41" s="149" t="s">
        <v>1492</v>
      </c>
      <c r="D41" s="28" t="s">
        <v>2206</v>
      </c>
      <c r="E41" s="27" t="s">
        <v>2197</v>
      </c>
      <c r="F41" s="27" t="s">
        <v>2195</v>
      </c>
      <c r="G41" s="25"/>
    </row>
    <row r="42" spans="1:7" ht="56.25">
      <c r="A42" s="302"/>
      <c r="B42" s="141" t="s">
        <v>2228</v>
      </c>
      <c r="C42" s="149" t="s">
        <v>1492</v>
      </c>
      <c r="D42" s="28" t="s">
        <v>2233</v>
      </c>
      <c r="E42" s="27" t="s">
        <v>2196</v>
      </c>
      <c r="F42" s="27" t="s">
        <v>2229</v>
      </c>
      <c r="G42" s="25"/>
    </row>
    <row r="43" spans="1:7" ht="123.75">
      <c r="A43" s="302"/>
      <c r="B43" s="160">
        <v>4.0999999999999996</v>
      </c>
      <c r="C43" s="149" t="s">
        <v>2232</v>
      </c>
      <c r="D43" s="161">
        <v>42867</v>
      </c>
      <c r="E43" s="169" t="s">
        <v>2235</v>
      </c>
      <c r="F43" s="27" t="s">
        <v>2234</v>
      </c>
      <c r="G43" s="25"/>
    </row>
    <row r="44" spans="1:7" ht="78.75">
      <c r="A44" s="302"/>
      <c r="B44" s="160">
        <v>4.2</v>
      </c>
      <c r="C44" s="149" t="s">
        <v>2232</v>
      </c>
      <c r="D44" s="161">
        <v>42704</v>
      </c>
      <c r="E44" s="169" t="s">
        <v>2431</v>
      </c>
      <c r="F44" s="27" t="s">
        <v>2406</v>
      </c>
      <c r="G44" s="25"/>
    </row>
    <row r="45" spans="1:7" ht="157.5">
      <c r="A45" s="302"/>
      <c r="B45" s="202">
        <v>5</v>
      </c>
      <c r="C45" s="149" t="s">
        <v>2232</v>
      </c>
      <c r="D45" s="161">
        <v>42867</v>
      </c>
      <c r="E45" s="169" t="s">
        <v>12652</v>
      </c>
      <c r="F45" s="27" t="s">
        <v>12374</v>
      </c>
      <c r="G45" s="25"/>
    </row>
    <row r="46" spans="1:7" ht="45">
      <c r="A46" s="302"/>
      <c r="B46" s="160">
        <v>5.01</v>
      </c>
      <c r="C46" s="149" t="s">
        <v>2232</v>
      </c>
      <c r="D46" s="161">
        <v>42907</v>
      </c>
      <c r="E46" s="169" t="s">
        <v>15329</v>
      </c>
      <c r="F46" s="27" t="s">
        <v>12374</v>
      </c>
      <c r="G46" s="25"/>
    </row>
    <row r="47" spans="1:7" ht="67.5">
      <c r="A47" s="302"/>
      <c r="B47" s="160">
        <v>5.0999999999999996</v>
      </c>
      <c r="C47" s="149" t="s">
        <v>2232</v>
      </c>
      <c r="D47" s="161">
        <v>43070</v>
      </c>
      <c r="E47" s="169" t="s">
        <v>12862</v>
      </c>
      <c r="F47" s="27" t="s">
        <v>12863</v>
      </c>
      <c r="G47" s="25"/>
    </row>
    <row r="48" spans="1:7" ht="56.25">
      <c r="A48" s="302"/>
      <c r="B48" s="160">
        <v>5.1100000000000003</v>
      </c>
      <c r="C48" s="149" t="s">
        <v>13097</v>
      </c>
      <c r="D48" s="161">
        <v>43217</v>
      </c>
      <c r="E48" s="169" t="s">
        <v>13199</v>
      </c>
      <c r="F48" s="27" t="s">
        <v>13124</v>
      </c>
      <c r="G48" s="25"/>
    </row>
    <row r="49" spans="1:7" ht="56.25">
      <c r="A49" s="302"/>
      <c r="B49" s="160">
        <v>5.12</v>
      </c>
      <c r="C49" s="149" t="s">
        <v>13097</v>
      </c>
      <c r="D49" s="161">
        <v>43581</v>
      </c>
      <c r="E49" s="169" t="s">
        <v>13199</v>
      </c>
      <c r="F49" s="27" t="s">
        <v>13741</v>
      </c>
      <c r="G49" s="25"/>
    </row>
    <row r="50" spans="1:7" ht="78.75">
      <c r="A50" s="302"/>
      <c r="B50" s="202">
        <v>6</v>
      </c>
      <c r="C50" s="149" t="s">
        <v>13097</v>
      </c>
      <c r="D50" s="161">
        <v>43964</v>
      </c>
      <c r="E50" s="169" t="s">
        <v>13953</v>
      </c>
      <c r="F50" s="27" t="s">
        <v>13744</v>
      </c>
      <c r="G50" s="25"/>
    </row>
    <row r="51" spans="1:7" ht="45">
      <c r="A51" s="302"/>
      <c r="B51" s="160">
        <v>6.01</v>
      </c>
      <c r="C51" s="149" t="s">
        <v>13097</v>
      </c>
      <c r="D51" s="161">
        <v>43970</v>
      </c>
      <c r="E51" s="169" t="s">
        <v>15330</v>
      </c>
      <c r="F51" s="169" t="s">
        <v>13744</v>
      </c>
      <c r="G51" s="25"/>
    </row>
    <row r="52" spans="1:7" ht="45">
      <c r="A52" s="302"/>
      <c r="B52" s="160">
        <v>6.1</v>
      </c>
      <c r="C52" s="149" t="s">
        <v>13097</v>
      </c>
      <c r="D52" s="161">
        <v>44314</v>
      </c>
      <c r="E52" s="169" t="s">
        <v>15323</v>
      </c>
      <c r="F52" s="169" t="s">
        <v>14913</v>
      </c>
      <c r="G52" s="25"/>
    </row>
    <row r="53" spans="1:7" ht="45">
      <c r="A53" s="302"/>
      <c r="B53" s="160">
        <v>6.2</v>
      </c>
      <c r="C53" s="149" t="s">
        <v>13097</v>
      </c>
      <c r="D53" s="161">
        <v>44678</v>
      </c>
      <c r="E53" s="169" t="s">
        <v>15323</v>
      </c>
      <c r="F53" s="169" t="s">
        <v>15322</v>
      </c>
      <c r="G53" s="25"/>
    </row>
    <row r="54" spans="1:7" ht="45">
      <c r="A54" s="302"/>
      <c r="B54" s="160">
        <v>6.21</v>
      </c>
      <c r="C54" s="149" t="s">
        <v>13097</v>
      </c>
      <c r="D54" s="161">
        <v>44687</v>
      </c>
      <c r="E54" s="169" t="s">
        <v>15331</v>
      </c>
      <c r="F54" s="169" t="s">
        <v>15322</v>
      </c>
      <c r="G54" s="25"/>
    </row>
    <row r="55" spans="1:7" ht="45">
      <c r="A55" s="302"/>
      <c r="B55" s="160">
        <v>6.22</v>
      </c>
      <c r="C55" s="149" t="s">
        <v>13097</v>
      </c>
      <c r="D55" s="275">
        <v>44692</v>
      </c>
      <c r="E55" s="169" t="s">
        <v>15330</v>
      </c>
      <c r="F55" s="169" t="s">
        <v>15322</v>
      </c>
      <c r="G55" s="25"/>
    </row>
    <row r="56" spans="1:7" ht="56.25">
      <c r="A56" s="302"/>
      <c r="B56" s="202">
        <v>6.3</v>
      </c>
      <c r="C56" s="149" t="s">
        <v>13097</v>
      </c>
      <c r="D56" s="275">
        <v>45051</v>
      </c>
      <c r="E56" s="169" t="s">
        <v>15590</v>
      </c>
      <c r="F56" s="169" t="s">
        <v>15371</v>
      </c>
      <c r="G56" s="25"/>
    </row>
    <row r="57" spans="1:7" ht="45">
      <c r="A57" s="302"/>
      <c r="B57" s="160">
        <v>6.31</v>
      </c>
      <c r="C57" s="149" t="s">
        <v>13097</v>
      </c>
      <c r="D57" s="275">
        <v>45072</v>
      </c>
      <c r="E57" s="169" t="s">
        <v>15592</v>
      </c>
      <c r="F57" s="169" t="s">
        <v>15371</v>
      </c>
      <c r="G57" s="25"/>
    </row>
    <row r="58" spans="1:7" ht="40.5" customHeight="1">
      <c r="A58" s="302"/>
      <c r="B58" s="202">
        <v>6.4</v>
      </c>
      <c r="C58" s="149" t="s">
        <v>13097</v>
      </c>
      <c r="D58" s="275">
        <v>45408</v>
      </c>
      <c r="E58" s="169" t="s">
        <v>15594</v>
      </c>
      <c r="F58" s="169" t="s">
        <v>15593</v>
      </c>
      <c r="G58" s="25"/>
    </row>
    <row r="59" spans="1:7" ht="32.450000000000003" customHeight="1">
      <c r="A59" s="302"/>
      <c r="B59" s="202">
        <v>6.5</v>
      </c>
      <c r="C59" s="149" t="s">
        <v>13097</v>
      </c>
      <c r="D59" s="275">
        <v>45772</v>
      </c>
      <c r="E59" s="169" t="s">
        <v>15669</v>
      </c>
      <c r="F59" s="169" t="s">
        <v>15720</v>
      </c>
      <c r="G59" s="25"/>
    </row>
    <row r="60" spans="1:7" ht="13.5" thickBot="1">
      <c r="A60" s="303"/>
      <c r="B60" s="304" t="str">
        <f ca="1">OFFSET(L!$C$1,MATCH("General"&amp;"Cpy",L!$A:$A,0)-1,SL,,)</f>
        <v>© 2025 Responsible Minerals Initiative. All rights reserved.</v>
      </c>
      <c r="C60" s="304"/>
      <c r="D60" s="304"/>
      <c r="E60" s="304"/>
      <c r="F60" s="304"/>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6:B36"/>
    <mergeCell ref="B22:B24"/>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Schulung und Beratung, Vorlagen, Responsible Minerals Assurance Process, konforme Schmelzhütten Liste</v>
      </c>
      <c r="B1" s="100" t="s">
        <v>429</v>
      </c>
    </row>
    <row r="2" spans="1:2" ht="30">
      <c r="A2" s="105" t="str">
        <f ca="1">OFFSET(L!$C$1,MATCH("Instructions"&amp;ADDRESS(ROW(),COLUMN(),4),L!$A:$A,0)-1,SL,,)</f>
        <v>Einführung</v>
      </c>
      <c r="B2" s="100" t="s">
        <v>1270</v>
      </c>
    </row>
    <row r="3" spans="1:2" ht="180">
      <c r="A3" s="102" t="str">
        <f ca="1">OFFSET(L!$C$1,MATCH("Instructions"&amp;ADDRESS(ROW(),COLUMN(),4),L!$A:$A,0)-1,SL,,)</f>
        <v>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v>
      </c>
      <c r="B3" s="100" t="s">
        <v>1271</v>
      </c>
    </row>
    <row r="4" spans="1:2" ht="222.6" customHeight="1">
      <c r="A4" s="102" t="str">
        <f ca="1">OFFSET(L!$C$1,MATCH("Instructions"&amp;ADDRESS(ROW(),COLUMN(),4),L!$A:$A,0)-1,SL,,)</f>
        <v>*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v>
      </c>
      <c r="B4" s="100" t="s">
        <v>1277</v>
      </c>
    </row>
    <row r="5" spans="1:2" ht="15">
      <c r="A5" s="106"/>
      <c r="B5" s="100"/>
    </row>
    <row r="6" spans="1:2" ht="30">
      <c r="A6" s="105" t="str">
        <f ca="1">OFFSET(L!$C$1,MATCH("Instructions"&amp;ADDRESS(ROW(),COLUMN(),4),L!$A:$A,0)-1,SL,,)</f>
        <v>Anleitung zum Ausfüllen von Informationen zu Unternehmen (Zeilen 8 - 22).  Die Kommentare nur in englischer Sprache.</v>
      </c>
      <c r="B6" s="100" t="s">
        <v>1270</v>
      </c>
    </row>
    <row r="7" spans="1:2" ht="15">
      <c r="A7" s="237" t="str">
        <f ca="1">OFFSET(L!$C$1,MATCH("Instructions"&amp;ADDRESS(ROW(),COLUMN(),4),L!$A:$A,0)-1,SL,,)</f>
        <v>Hinweis: Eingaben mit (*) sind Pflichtfelder</v>
      </c>
      <c r="B7" s="100"/>
    </row>
    <row r="8" spans="1:2" ht="30">
      <c r="A8" s="102" t="str">
        <f ca="1">OFFSET(L!$C$1,MATCH("Instructions"&amp;ADDRESS(ROW(),COLUMN(),4),L!$A:$A,0)-1,SL,,)</f>
        <v>1. Geben Sie hier den rechtmäßigen Firmennamen Ihres Unternehmens ein. Bitte verwenden Sie keine Abkürzungen. In diesem Feld haben Sie die Möglichkeit, weitere Geschäftsnamen, DBAs usw. hinzuzufügen.</v>
      </c>
      <c r="B8" s="100"/>
    </row>
    <row r="9" spans="1:2" ht="405.6" customHeight="1">
      <c r="A9" s="146" t="str">
        <f ca="1">OFFSET(L!$C$1,MATCH("Instructions"&amp;ADDRESS(ROW(),COLUMN(),4),L!$A:$A,0)-1,SL,,)</f>
        <v>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v>
      </c>
      <c r="B9" s="100" t="s">
        <v>1269</v>
      </c>
    </row>
    <row r="10" spans="1:2" ht="36" customHeight="1">
      <c r="A10" s="102" t="str">
        <f ca="1">OFFSET(L!$C$1,MATCH("Instructions"&amp;ADDRESS(ROW(),COLUMN(),4),L!$A:$A,0)-1,SL,,)</f>
        <v>3.Geben sie ihre eindeutige Firmenidentifikationsnummer (DUNS Nummer, Steuernummer, Kunden-spezifische Kennung, etc.) ein</v>
      </c>
      <c r="B10" s="100"/>
    </row>
    <row r="11" spans="1:2" ht="35.25" customHeight="1">
      <c r="A11" s="102" t="str">
        <f ca="1">OFFSET(L!$C$1,MATCH("Instructions"&amp;ADDRESS(ROW(),COLUMN(),4),L!$A:$A,0)-1,SL,,)</f>
        <v>4. Geben Sie die Quelle für die eindeutige Kennung oder Code ( "DUNS",  "MWST","Kunde", etc. ) an.</v>
      </c>
      <c r="B11" s="100"/>
    </row>
    <row r="12" spans="1:2" ht="30">
      <c r="A12" s="102" t="str">
        <f ca="1">OFFSET(L!$C$1,MATCH("Instructions"&amp;ADDRESS(ROW(),COLUMN(),4),L!$A:$A,0)-1,SL,,)</f>
        <v>5. Geben Sie Ihre vollständige Firmenanschrift an (Straße, Stadt, Postleitzahl,  Bundesland).  Dieses Feld ist optional.</v>
      </c>
      <c r="B12" s="100" t="s">
        <v>1270</v>
      </c>
    </row>
    <row r="13" spans="1:2" ht="33.75" customHeight="1">
      <c r="A13" s="102" t="str">
        <f ca="1">OFFSET(L!$C$1,MATCH("Instructions"&amp;ADDRESS(ROW(),COLUMN(),4),L!$A:$A,0)-1,SL,,)</f>
        <v>6. Geben Sie den Namen der Kontaktperson zum Inhalt der Erklärung an. Dies ist ein obligatorisches Feld.</v>
      </c>
      <c r="B13" s="100"/>
    </row>
    <row r="14" spans="1:2" ht="45">
      <c r="A14" s="102" t="str">
        <f ca="1">OFFSET(L!$C$1,MATCH("Instructions"&amp;ADDRESS(ROW(),COLUMN(),4),L!$A:$A,0)-1,SL,,)</f>
        <v>7. Geben Sie die E mail-Adresse der Kontaktperson an. Wenn eine E- mail-adresse nicht verfügbar ist, bitte "Nicht verfügbar" oder "n/a." auswählen. Ein leeres Feld kann dazu führen, dass ein Fehler in der Anwendung auftritt. Dies ist ein obligatorisches Feld.</v>
      </c>
      <c r="B14" s="100"/>
    </row>
    <row r="15" spans="1:2" ht="25.5" customHeight="1">
      <c r="A15" s="102" t="str">
        <f ca="1">OFFSET(L!$C$1,MATCH("Instructions"&amp;ADDRESS(ROW(),COLUMN(),4),L!$A:$A,0)-1,SL,,)</f>
        <v>8. Geben Sie die Telefonnummer des Kontakts an. Dies ist ein obligatorisches Feld.</v>
      </c>
      <c r="B15" s="100"/>
    </row>
    <row r="16" spans="1:2" ht="45">
      <c r="A16" s="102" t="str">
        <f ca="1">OFFSET(L!$C$1,MATCH("Instructions"&amp;ADDRESS(ROW(),COLUMN(),4),L!$A:$A,0)-1,SL,,)</f>
        <v>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v>
      </c>
      <c r="B16" s="100"/>
    </row>
    <row r="17" spans="1:2" ht="15">
      <c r="A17" s="102" t="str">
        <f ca="1">OFFSET(L!$C$1,MATCH("Instructions"&amp;ADDRESS(ROW(),COLUMN(),4),L!$A:$A,0)-1,SL,,)</f>
        <v>10. Geben Sie den Titel für den Namen des Bevollmächtigten an. Dieses Feld ist optional.</v>
      </c>
      <c r="B17" s="100"/>
    </row>
    <row r="18" spans="1:2" ht="45">
      <c r="A18" s="102" t="str">
        <f ca="1">OFFSET(L!$C$1,MATCH("Instructions"&amp;ADDRESS(ROW(),COLUMN(),4),L!$A:$A,0)-1,SL,,)</f>
        <v>11. Geben Sie die E-mail-Adresse der bevollmächtigten Person an. Wenn eine E-mail Adresse nicht verfügbar ist, bitte "Nicht verfügbar" oder "n/a." auswählen. Ein leeres Feld kann dazu führen, dass ein Fehler in der Anwendung auftritt. Dies ist ein obligatorisches Feld.</v>
      </c>
      <c r="B18" s="100"/>
    </row>
    <row r="19" spans="1:2" ht="15">
      <c r="A19" s="102" t="str">
        <f ca="1">OFFSET(L!$C$1,MATCH("Instructions"&amp;ADDRESS(ROW(),COLUMN(),4),L!$A:$A,0)-1,SL,,)</f>
        <v>12. Fügen Sie die Telefonnummer der freigabeberechtigten Person ein. Das Ausfüllen dieses Feldes ist freiwillig.</v>
      </c>
      <c r="B19" s="100"/>
    </row>
    <row r="20" spans="1:2" ht="33.75" customHeight="1">
      <c r="A20" s="102" t="str">
        <f ca="1">OFFSET(L!$C$1,MATCH("Instructions"&amp;ADDRESS(ROW(),COLUMN(),4),L!$A:$A,0)-1,SL,,)</f>
        <v>13. Bitte geben Sie das Datum der Fertigstellung für dieses Formblatt mit dem Format TT-MMM-JJJJ ein. Dies ist ein obligatorisches Feld.</v>
      </c>
      <c r="B20" s="100"/>
    </row>
    <row r="21" spans="1:2" ht="30">
      <c r="A21" s="102" t="str">
        <f ca="1">OFFSET(L!$C$1,MATCH("Instructions"&amp;ADDRESS(ROW(),COLUMN(),4),L!$A:$A,0)-1,SL,,)</f>
        <v>14. Zum Beispiel kann der Benutzer die Datei unter dem Namen speichern: companyname-datum.xls (Datum im Format JJJJ-MM-TT).</v>
      </c>
      <c r="B21" s="100" t="s">
        <v>1270</v>
      </c>
    </row>
    <row r="22" spans="1:2" ht="15">
      <c r="A22" s="106"/>
      <c r="B22" s="100"/>
    </row>
    <row r="23" spans="1:2" ht="30">
      <c r="A23" s="105" t="str">
        <f ca="1">OFFSET(L!$C$1,MATCH("Instructions"&amp;ADDRESS(ROW(),COLUMN(),4),L!$A:$A,0)-1,SL,,)</f>
        <v>Anweisungen zum Ausfüllen der acht Fragen zur Sorgfaltsprüfung (Zeilen 24 - 71).
Bitte geben Sie Ihre Antworten nur auf ENGLISCH</v>
      </c>
      <c r="B23" s="100" t="s">
        <v>1270</v>
      </c>
    </row>
    <row r="24" spans="1:2" ht="80.45" customHeight="1">
      <c r="A24" s="102" t="str">
        <f ca="1">OFFSET(L!$C$1,MATCH("Instructions"&amp;ADDRESS(ROW(),COLUMN(),4),L!$A:$A,0)-1,SL,,)</f>
        <v>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v>
      </c>
      <c r="B24" s="100" t="s">
        <v>1273</v>
      </c>
    </row>
    <row r="25" spans="1:2" ht="72" customHeight="1">
      <c r="A25" s="102" t="str">
        <f ca="1">OFFSET(L!$C$1,MATCH("Instructions"&amp;ADDRESS(ROW(),COLUMN(),4),L!$A:$A,0)-1,SL,,)</f>
        <v>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v>
      </c>
      <c r="B25" s="100" t="s">
        <v>1270</v>
      </c>
    </row>
    <row r="26" spans="1:2" ht="280.7" customHeight="1">
      <c r="A26" s="102" t="str">
        <f ca="1">OFFSET(L!$C$1,MATCH("Instructions"&amp;ADDRESS(ROW(),COLUMN(),4),L!$A:$A,0)-1,SL,,)</f>
        <v>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v>
      </c>
      <c r="B26" s="100" t="s">
        <v>1270</v>
      </c>
    </row>
    <row r="27" spans="1:2" ht="30">
      <c r="A27" s="102" t="str">
        <f ca="1">OFFSET(L!$C$1,MATCH("Instructions"&amp;ADDRESS(ROW(),COLUMN(),4),L!$A:$A,0)-1,SL,,)</f>
        <v>Manche Unternehmen benötigen eine Begründung für eine "Nein" -Antwort im Kommentarfeld</v>
      </c>
      <c r="B27" s="100" t="s">
        <v>1270</v>
      </c>
    </row>
    <row r="28" spans="1:2" ht="247.5" customHeight="1">
      <c r="A28" s="102" t="str">
        <f ca="1">OFFSET(L!$C$1,MATCH("Instructions"&amp;ADDRESS(ROW(),COLUMN(),4),L!$A:$A,0)-1,SL,,)</f>
        <v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v>
      </c>
      <c r="B28" s="100"/>
    </row>
    <row r="29" spans="1:2" ht="157.35" customHeight="1">
      <c r="A29" s="102" t="str">
        <f ca="1">OFFSET(L!$C$1,MATCH("Instructions"&amp;ADDRESS(ROW(),COLUMN(),4),L!$A:$A,0)-1,SL,,)</f>
        <v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v>
      </c>
      <c r="B29" s="100" t="s">
        <v>1270</v>
      </c>
    </row>
    <row r="30" spans="1:2" ht="181.7" customHeight="1">
      <c r="A30" s="102" t="str">
        <f ca="1">OFFSET(L!$C$1,MATCH("Instructions"&amp;ADDRESS(ROW(),COLUMN(),4),L!$A:$A,0)-1,SL,,)</f>
        <v>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v>
      </c>
      <c r="B30" s="100"/>
    </row>
    <row r="31" spans="1:2" ht="150">
      <c r="A31" s="102" t="str">
        <f ca="1">OFFSET(L!$C$1,MATCH("Instructions"&amp;ADDRESS(ROW(),COLUMN(),4),L!$A:$A,0)-1,SL,,)</f>
        <v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v>
      </c>
      <c r="B31" s="100" t="s">
        <v>1270</v>
      </c>
    </row>
    <row r="32" spans="1:2" ht="234.6" customHeight="1">
      <c r="A32" s="102" t="str">
        <f ca="1">OFFSET(L!$C$1,MATCH("Instructions"&amp;ADDRESS(ROW(),COLUMN(),4),L!$A:$A,0)-1,SL,,)</f>
        <v>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v>
      </c>
      <c r="B32" s="100" t="s">
        <v>1273</v>
      </c>
    </row>
    <row r="33" spans="1:2" ht="60">
      <c r="A33" s="102" t="str">
        <f ca="1">OFFSET(L!$C$1,MATCH("Instructions"&amp;ADDRESS(ROW(),COLUMN(),4),L!$A:$A,0)-1,SL,,)</f>
        <v>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v>
      </c>
      <c r="B33" s="100"/>
    </row>
    <row r="34" spans="1:2" ht="60">
      <c r="A34" s="102" t="str">
        <f ca="1">OFFSET(L!$C$1,MATCH("Instructions"&amp;ADDRESS(ROW(),COLUMN(),4),L!$A:$A,0)-1,SL,,)</f>
        <v>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v>
      </c>
      <c r="B34" s="100" t="s">
        <v>1270</v>
      </c>
    </row>
    <row r="35" spans="1:2" ht="21" customHeight="1">
      <c r="A35" s="102" t="str">
        <f ca="1">OFFSET(L!$C$1,MATCH("Instructions"&amp;ADDRESS(ROW(),COLUMN(),4),L!$A:$A,0)-1,SL,,)</f>
        <v>Geben Sie, falls notwendig, Anmerkungen im Kommentarbereich ein, die für eine Klarstellung ihrer Antwort hilfreich sind.</v>
      </c>
      <c r="B35" s="100"/>
    </row>
    <row r="36" spans="1:2" ht="15">
      <c r="A36" s="106"/>
      <c r="B36" s="100"/>
    </row>
    <row r="37" spans="1:2" ht="45">
      <c r="A37" s="105" t="str">
        <f ca="1">OFFSET(L!$C$1,MATCH("Instructions"&amp;ADDRESS(ROW(),COLUMN(),4),L!$A:$A,0)-1,SL,,)</f>
        <v>Instruktionen zur Beantwortung der Fragen A. – H. (Reihen 75–89).  Die Fragen A. bis H. müssen beantwortet werden, wenn die Antwort auf Frage 1 für irgendein Metall „Ja“ lautet.
Bitte geben Sie Ihre Antworten nur auf ENGLISCH</v>
      </c>
      <c r="B37" s="100" t="s">
        <v>1270</v>
      </c>
    </row>
    <row r="38" spans="1:2" ht="135">
      <c r="A38" s="102" t="str">
        <f ca="1">OFFSET(L!$C$1,MATCH("Instructions"&amp;ADDRESS(ROW(),COLUMN(),4),L!$A:$A,0)-1,SL,,)</f>
        <v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v>
      </c>
      <c r="B38" s="100" t="s">
        <v>1272</v>
      </c>
    </row>
    <row r="39" spans="1:2" ht="60">
      <c r="A39" s="102" t="str">
        <f ca="1">OFFSET(L!$C$1,MATCH("Instructions"&amp;ADDRESS(ROW(),COLUMN(),4),L!$A:$A,0)-1,SL,,)</f>
        <v>A. Diese Erklärung dient der Beurteilung, ob ein Unternehmen eine konfliktfreie Beschaffungsrichtlinie hat. Die Antwort auf diese Frage muss „Ja“ oder „Nein“ lauten. Anmerkungen sollten in einem Frage-/Kommentar-Feld festgehalten werden. 
Diese Frage muss beantwortet werden.</v>
      </c>
      <c r="B39" s="100"/>
    </row>
    <row r="40" spans="1:2" ht="65.45" customHeight="1">
      <c r="A40" s="102" t="str">
        <f ca="1">OFFSET(L!$C$1,MATCH("Instructions"&amp;ADDRESS(ROW(),COLUMN(),4),L!$A:$A,0)-1,SL,,)</f>
        <v>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v>
      </c>
      <c r="B40" s="100"/>
    </row>
    <row r="41" spans="1:2" ht="75">
      <c r="A41" s="102" t="str">
        <f ca="1">OFFSET(L!$C$1,MATCH("Instructions"&amp;ADDRESS(ROW(),COLUMN(),4),L!$A:$A,0)-1,SL,,)</f>
        <v>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v>
      </c>
      <c r="B41" s="100" t="s">
        <v>1275</v>
      </c>
    </row>
    <row r="42" spans="1:2" ht="210">
      <c r="A42" s="102" t="str">
        <f ca="1">OFFSET(L!$C$1,MATCH("Instructions"&amp;ADDRESS(ROW(),COLUMN(),4),L!$A:$A,0)-1,SL,,)</f>
        <v>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v>
      </c>
      <c r="B42" s="100" t="s">
        <v>1273</v>
      </c>
    </row>
    <row r="43" spans="1:2" ht="165">
      <c r="A43" s="102" t="str">
        <f ca="1">OFFSET(L!$C$1,MATCH("Instructions"&amp;ADDRESS(ROW(),COLUMN(),4),L!$A:$A,0)-1,SL,,)</f>
        <v>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v>
      </c>
      <c r="B43" s="100" t="s">
        <v>1274</v>
      </c>
    </row>
    <row r="44" spans="1:2" ht="135">
      <c r="A44" s="102" t="str">
        <f ca="1">OFFSET(L!$C$1,MATCH("Instructions"&amp;ADDRESS(ROW(),COLUMN(),4),L!$A:$A,0)-1,SL,,)</f>
        <v>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v>
      </c>
      <c r="B44" s="100" t="s">
        <v>1270</v>
      </c>
    </row>
    <row r="45" spans="1:2" ht="120">
      <c r="A45" s="102" t="str">
        <f ca="1">OFFSET(L!$C$1,MATCH("Instructions"&amp;ADDRESS(ROW(),COLUMN(),4),L!$A:$A,0)-1,SL,,)</f>
        <v>G. Diese Frage dient der Bestimmung, ob das Prüfungsverfahren eines Unternehmens ein Abhilfemaßnahmen-Management umfasst. Die Antwort auf diese Frage muss „Ja“ oder „Nein“ lauten. Anmerkungen sollten in einem Frage/Kommentar-Feld festgehalten werden. 
Diese Frage muss beantwortet werden.</v>
      </c>
      <c r="B45" s="100" t="s">
        <v>1271</v>
      </c>
    </row>
    <row r="46" spans="1:2" ht="85.5" customHeight="1">
      <c r="A46" s="102" t="str">
        <f ca="1">OFFSET(L!$C$1,MATCH("Instructions"&amp;ADDRESS(ROW(),COLUMN(),4),L!$A:$A,0)-1,SL,,)</f>
        <v>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v>
      </c>
      <c r="B46" s="100" t="s">
        <v>1270</v>
      </c>
    </row>
    <row r="47" spans="1:2" ht="15">
      <c r="A47" s="106"/>
      <c r="B47" s="100"/>
    </row>
    <row r="48" spans="1:2" ht="30">
      <c r="A48" s="105" t="str">
        <f ca="1">OFFSET(L!$C$1,MATCH("Instructions"&amp;ADDRESS(ROW(),COLUMN(),4),L!$A:$A,0)-1,SL,,)</f>
        <v>Anleitung zum Ausfüllen des Reiters "Smelter List". Bitte machen Sie ihre Angaben nur in englischer Sprache.</v>
      </c>
      <c r="B48" s="100" t="s">
        <v>1270</v>
      </c>
    </row>
    <row r="49" spans="1:2" ht="22.5" customHeight="1">
      <c r="A49" s="237" t="str">
        <f ca="1">OFFSET(L!$C$1,MATCH("Instructions"&amp;ADDRESS(ROW(),COLUMN(),4),L!$A:$A,0)-1,SL,,)</f>
        <v>Hinweis: Spalten mit (*) sind Pflichtfelder</v>
      </c>
      <c r="B49" s="100"/>
    </row>
    <row r="50" spans="1:2" ht="60">
      <c r="A50" s="102" t="str">
        <f ca="1">OFFSET(L!$C$1,MATCH("Instructions"&amp;ADDRESS(ROW(),COLUMN(),4),L!$A:$A,0)-1,SL,,)</f>
        <v>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v>
      </c>
      <c r="B50" s="100" t="s">
        <v>1269</v>
      </c>
    </row>
    <row r="51" spans="1:2" ht="51" customHeight="1">
      <c r="A51" s="102" t="str">
        <f ca="1">OFFSET(L!$C$1,MATCH("Instructions"&amp;ADDRESS(ROW(),COLUMN(),4),L!$A:$A,0)-1,SL,,)</f>
        <v>1. Eingabespalte Schmelzhüttenidentifizierung – Wenn Sie die Schmelzhüttenidentifizierungsnummer kennen, geben Sie die Nummer in Spalte A ein (Spalten B, C, E, F, G, I und J füllen sich automatisch aus).  Spalte A füllt sich nicht automatisch aus.</v>
      </c>
      <c r="B51" s="100" t="s">
        <v>1270</v>
      </c>
    </row>
    <row r="52" spans="1:2" ht="44.45" customHeight="1">
      <c r="A52" s="102" t="str">
        <f ca="1">OFFSET(L!$C$1,MATCH("Instructions"&amp;ADDRESS(ROW(),COLUMN(),4),L!$A:$A,0)-1,SL,,)</f>
        <v>2.  Metall ( * ) - Verwenden Sie das Pull-down-Menü, um das Metall auszuwählen,  für welches Sie Informationen über die Schmelzhütte eingeben. Dies ist ein Pflichteingabefeld.</v>
      </c>
      <c r="B52" s="100"/>
    </row>
    <row r="53" spans="1:2" ht="78.95" customHeight="1">
      <c r="A53" s="156" t="str">
        <f ca="1">OFFSET(L!$C$1,MATCH("Instructions"&amp;ADDRESS(ROW(),COLUMN(),4),L!$A:$A,0)-1,SL,,)</f>
        <v>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v>
      </c>
      <c r="B53" s="100" t="s">
        <v>1270</v>
      </c>
    </row>
    <row r="54" spans="1:2" ht="60">
      <c r="A54" s="102" t="str">
        <f ca="1">OFFSET(L!$C$1,MATCH("Instructions"&amp;ADDRESS(ROW(),COLUMN(),4),L!$A:$A,0)-1,SL,,)</f>
        <v>4. Schmelzhütten Name ( 1 ) - Füllen Sie den Namen der Schmelzhütte in Spalte C ein, wenn Sie "Smelter not listed" ausgewählt haben.  Dieses Feld wird automatisch ausgefüllt, wenn eine Schmelzhütte in Spalte C ausgewählt wurde. Dies ist ein Pflichteingabefeld.</v>
      </c>
      <c r="B54" s="100" t="s">
        <v>1269</v>
      </c>
    </row>
    <row r="55" spans="1:2" ht="75">
      <c r="A55" s="102" t="str">
        <f ca="1">OFFSET(L!$C$1,MATCH("Instructions"&amp;ADDRESS(ROW(),COLUMN(),4),L!$A:$A,0)-1,SL,,)</f>
        <v>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v>
      </c>
      <c r="B55" s="100" t="s">
        <v>1275</v>
      </c>
    </row>
    <row r="56" spans="1:2" ht="60">
      <c r="A56" s="102" t="str">
        <f ca="1">OFFSET(L!$C$1,MATCH("Instructions"&amp;ADDRESS(ROW(),COLUMN(),4),L!$A:$A,0)-1,SL,,)</f>
        <v>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v>
      </c>
      <c r="B56" s="100" t="s">
        <v>1269</v>
      </c>
    </row>
    <row r="57" spans="1:2" ht="60">
      <c r="A57" s="102" t="str">
        <f ca="1">OFFSET(L!$C$1,MATCH("Instructions"&amp;ADDRESS(ROW(),COLUMN(),4),L!$A:$A,0)-1,SL,,)</f>
        <v>7. Quelle der Schmelzhütten Identifikationsnummer - das ist die Quelle der Schmelzhütte, welche  in der Spalte F eingegeben wurde. Wenn eine Schmelzhütte aus der Drop-down Box in Spalte C ausgewählt wurde, dann wird dieses Feld automatisch aufgefüllt werden.</v>
      </c>
      <c r="B57" s="100" t="s">
        <v>1269</v>
      </c>
    </row>
    <row r="58" spans="1:2" ht="60">
      <c r="A58" s="102" t="str">
        <f ca="1">OFFSET(L!$C$1,MATCH("Instructions"&amp;ADDRESS(ROW(),COLUMN(),4),L!$A:$A,0)-1,SL,,)</f>
        <v>8. Straße der Schmelzhütte – Geben Sie den Straßennamen des Schmelzhüttenstandortes an. Das Ausfüllen dieses Feldes ist freiwillig.</v>
      </c>
      <c r="B58" s="100" t="s">
        <v>1269</v>
      </c>
    </row>
    <row r="59" spans="1:2" ht="30">
      <c r="A59" s="102" t="str">
        <f ca="1">OFFSET(L!$C$1,MATCH("Instructions"&amp;ADDRESS(ROW(),COLUMN(),4),L!$A:$A,0)-1,SL,,)</f>
        <v>9. Ort der Schmelzhütte – Geben Sie den Namen des Ortes an, in dem sich die Schmelzhütte befindet. Das Ausfüllen dieses Feldes ist freiwillig.</v>
      </c>
      <c r="B59" s="100" t="s">
        <v>1270</v>
      </c>
    </row>
    <row r="60" spans="1:2" ht="45" customHeight="1">
      <c r="A60" s="102" t="str">
        <f ca="1">OFFSET(L!$C$1,MATCH("Instructions"&amp;ADDRESS(ROW(),COLUMN(),4),L!$A:$A,0)-1,SL,,)</f>
        <v>10. Standort der Schmelzhütte: Ggf. Bundesland/Region/Provinz – Geben Sie das Bundesland oder die Region/Provinz des Schmelzhüttenstandortes an. Das Ausfüllen dieses Feldes ist freiwillig.</v>
      </c>
      <c r="B60" s="100" t="s">
        <v>1273</v>
      </c>
    </row>
    <row r="61" spans="1:2" ht="195">
      <c r="A61" s="102" t="str">
        <f ca="1">OFFSET(L!$C$1,MATCH("Instructions"&amp;ADDRESS(ROW(),COLUMN(),4),L!$A:$A,0)-1,SL,,)</f>
        <v>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v>
      </c>
      <c r="B61" s="100" t="s">
        <v>1273</v>
      </c>
    </row>
    <row r="62" spans="1:2" ht="60">
      <c r="A62" s="102" t="str">
        <f ca="1">OFFSET(L!$C$1,MATCH("Instructions"&amp;ADDRESS(ROW(),COLUMN(),4),L!$A:$A,0)-1,SL,,)</f>
        <v>12. Schmelzhütten Kontakt-E-Mail - Tragen Sie die E-mail Adresse des Ansprechpartners der Schmelzhütte ein. Zum Beispiel:   John.Smith@SmelterXXX.com. Lesen Sie bitte die Anweisungen für die Eingabe des Ansprechpartners vor der Eingabe des Kontakt Namens.</v>
      </c>
      <c r="B62" s="100" t="s">
        <v>1269</v>
      </c>
    </row>
    <row r="63" spans="1:2" ht="125.45" customHeight="1">
      <c r="A63" s="102" t="str">
        <f ca="1">OFFSET(L!$C$1,MATCH("Instructions"&amp;ADDRESS(ROW(),COLUMN(),4),L!$A:$A,0)-1,SL,,)</f>
        <v>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v>
      </c>
      <c r="B63" s="100" t="s">
        <v>1269</v>
      </c>
    </row>
    <row r="64" spans="1:2" ht="136.35" customHeight="1">
      <c r="A64" s="102" t="str">
        <f ca="1">OFFSET(L!$C$1,MATCH("Instructions"&amp;ADDRESS(ROW(),COLUMN(),4),L!$A:$A,0)-1,SL,,)</f>
        <v>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v>
      </c>
      <c r="B64" s="100"/>
    </row>
    <row r="65" spans="1:2" ht="90">
      <c r="A65" s="102" t="str">
        <f ca="1">OFFSET(L!$C$1,MATCH("Instructions"&amp;ADDRESS(ROW(),COLUMN(),4),L!$A:$A,0)-1,SL,,)</f>
        <v>15. Zeigt an, ob die Schmelzhütte seine Materialien für seine(n) Schmelzprozess(e) ausschließlich aus Recycling oder Schrott bezieht. Diese Frage ist optional.  Erlaubte Antworten auf diese Frage sind:
- Ja
- Nein
- Unbekannt</v>
      </c>
      <c r="B65" s="100"/>
    </row>
    <row r="66" spans="1:2" ht="110.25" customHeight="1">
      <c r="A66" s="102" t="str">
        <f ca="1">OFFSET(L!$C$1,MATCH("Instructions"&amp;ADDRESS(ROW(),COLUMN(),4),L!$A:$A,0)-1,SL,,)</f>
        <v xml:space="preserve">16. Anmerkungen - geben Sie Ihre Anmerkungen zu den Schmelzhütten in das Textfeld ein. Beispiel: Smelter is being acquired by Company YYY </v>
      </c>
      <c r="B66" s="100"/>
    </row>
    <row r="67" spans="1:2" ht="15">
      <c r="A67" s="107"/>
      <c r="B67" s="100"/>
    </row>
    <row r="68" spans="1:2" ht="34.5" customHeight="1">
      <c r="A68" s="105" t="str">
        <f ca="1">OFFSET(L!$C$1,MATCH("Instructions"&amp;ADDRESS(ROW(),COLUMN(),4),L!$A:$A,0)-1,SL,,)</f>
        <v>Allgemeine Geschäftsbedingungen (AGB)</v>
      </c>
      <c r="B68" s="100"/>
    </row>
    <row r="69" spans="1:2" ht="15">
      <c r="A69" s="107"/>
      <c r="B69" s="100"/>
    </row>
    <row r="70" spans="1:2" ht="80.45" customHeight="1">
      <c r="A70" s="105" t="str">
        <f ca="1">OFFSET(L!$C$1,MATCH("Instructions"&amp;ADDRESS(ROW(),COLUMN(),4),L!$A:$A,0)-1,SL,,)</f>
        <v>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v>
      </c>
      <c r="B70" s="100" t="s">
        <v>1270</v>
      </c>
    </row>
    <row r="71" spans="1:2" ht="93.6" customHeight="1">
      <c r="A71" s="237" t="str">
        <f ca="1">OFFSET(L!$C$1,MATCH("Instructions"&amp;ADDRESS(ROW(),COLUMN(),4),L!$A:$A,0)-1,SL,,)</f>
        <v>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v>
      </c>
      <c r="B71" s="100" t="s">
        <v>1276</v>
      </c>
    </row>
    <row r="72" spans="1:2" ht="155.44999999999999" customHeight="1">
      <c r="A72" s="237" t="str">
        <f ca="1">OFFSET(L!$C$1,MATCH("Instructions"&amp;ADDRESS(ROW(),COLUMN(),4),L!$A:$A,0)-1,SL,,)</f>
        <v>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v>
      </c>
      <c r="B72" s="100" t="s">
        <v>1274</v>
      </c>
    </row>
    <row r="73" spans="1:2" ht="75">
      <c r="A73" s="237" t="str">
        <f ca="1">OFFSET(L!$C$1,MATCH("Instructions"&amp;ADDRESS(ROW(),COLUMN(),4),L!$A:$A,0)-1,SL,,)</f>
        <v>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Posten</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Zinn, Tantal, Wolfram, Gold</v>
      </c>
      <c r="D3" s="321"/>
      <c r="E3" s="100" t="s">
        <v>1278</v>
      </c>
    </row>
    <row r="4" spans="1:5" ht="63.75" customHeight="1">
      <c r="A4" s="74"/>
      <c r="B4" s="63" t="str">
        <f ca="1">OFFSET(L!$C$1,MATCH("Definitions"&amp;ADDRESS(ROW(),COLUMN(),4),L!$A:$A,0)-1,SL,,)</f>
        <v>Bevollmächtigter</v>
      </c>
      <c r="C4" s="63" t="str">
        <f ca="1">OFFSET(L!$C$1,MATCH("Definitions"&amp;ADDRESS(ROW(),COLUMN(),4),L!$A:$A,0)-1,SL,,)</f>
        <v>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v>
      </c>
      <c r="D4" s="321"/>
      <c r="E4" s="100"/>
    </row>
    <row r="5" spans="1:5" ht="75">
      <c r="A5" s="74"/>
      <c r="B5" s="63" t="str">
        <f ca="1">OFFSET(L!$C$1,MATCH("Definitions"&amp;ADDRESS(ROW(),COLUMN(),4),L!$A:$A,0)-1,SL,,)</f>
        <v>Konflikt- und Hochrisikogebiete (CAHRA)</v>
      </c>
      <c r="C5" s="63" t="str">
        <f ca="1">OFFSET(L!$C$1,MATCH("Definitions"&amp;ADDRESS(ROW(),COLUMN(),4),L!$A:$A,0)-1,SL,,)</f>
        <v>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v>
      </c>
      <c r="D5" s="321"/>
      <c r="E5" s="100"/>
    </row>
    <row r="6" spans="1:5" ht="151.35" customHeight="1">
      <c r="A6" s="74"/>
      <c r="B6" s="63" t="str">
        <f ca="1">OFFSET(L!$C$1,MATCH("Definitions"&amp;ADDRESS(ROW(),COLUMN(),4),L!$A:$A,0)-1,SL,,)</f>
        <v>Konfliktmineral</v>
      </c>
      <c r="C6" s="63" t="str">
        <f ca="1">OFFSET(L!$C$1,MATCH("Definitions"&amp;ADDRESS(ROW(),COLUMN(),4),L!$A:$A,0)-1,SL,,)</f>
        <v>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v>
      </c>
      <c r="D6" s="321"/>
      <c r="E6" s="100" t="s">
        <v>1279</v>
      </c>
    </row>
    <row r="7" spans="1:5" ht="105.6" customHeight="1">
      <c r="A7" s="74"/>
      <c r="B7" s="63" t="str">
        <f ca="1">OFFSET(L!$C$1,MATCH("Definitions"&amp;ADDRESS(ROW(),COLUMN(),4),L!$A:$A,0)-1,SL,,)</f>
        <v>umfassendes Land(er)</v>
      </c>
      <c r="C7" s="63" t="str">
        <f ca="1">OFFSET(L!$C$1,MATCH("Definitions"&amp;ADDRESS(ROW(),COLUMN(),4),L!$A:$A,0)-1,SL,,)</f>
        <v>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v>
      </c>
      <c r="D7" s="321"/>
      <c r="E7" s="100" t="s">
        <v>1279</v>
      </c>
    </row>
    <row r="8" spans="1:5" ht="135">
      <c r="A8" s="74"/>
      <c r="B8" s="63" t="str">
        <f ca="1">OFFSET(L!$C$1,MATCH("Definitions"&amp;ADDRESS(ROW(),COLUMN(),4),L!$A:$A,0)-1,SL,,)</f>
        <v>Erklärung Anwendungsbereich oder Klasse</v>
      </c>
      <c r="C8" s="63" t="str">
        <f ca="1">OFFSET(L!$C$1,MATCH("Definitions"&amp;ADDRESS(ROW(),COLUMN(),4),L!$A:$A,0)-1,SL,,)</f>
        <v>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v>
      </c>
      <c r="D8" s="321"/>
      <c r="E8" s="100" t="s">
        <v>1282</v>
      </c>
    </row>
    <row r="9" spans="1:5" ht="60">
      <c r="A9" s="74"/>
      <c r="B9" s="63" t="str">
        <f ca="1">OFFSET(L!$C$1,MATCH("Definitions"&amp;ADDRESS(ROW(),COLUMN(),4),L!$A:$A,0)-1,SL,,)</f>
        <v>Dodd-Frank</v>
      </c>
      <c r="C9" s="63" t="str">
        <f ca="1">OFFSET(L!$C$1,MATCH("Definitions"&amp;ADDRESS(ROW(),COLUMN(),4),L!$A:$A,0)-1,SL,,)</f>
        <v>2010 US Gesetzgebung, Dodd-Frank-Walls Street Reform and Consumer Protection Art, Section 1502 ("Dodd-Frank") (http://www.sec.gov/about/laws/wallstreetreform-cpa.pdf)</v>
      </c>
      <c r="D9" s="321"/>
      <c r="E9" s="100" t="s">
        <v>1279</v>
      </c>
    </row>
    <row r="10" spans="1:5" ht="45">
      <c r="A10" s="74"/>
      <c r="B10" s="63" t="str">
        <f ca="1">OFFSET(L!$C$1,MATCH("Definitions"&amp;ADDRESS(ROW(),COLUMN(),4),L!$A:$A,0)-1,SL,,)</f>
        <v>DRK</v>
      </c>
      <c r="C10" s="63" t="str">
        <f ca="1">OFFSET(L!$C$1,MATCH("Definitions"&amp;ADDRESS(ROW(),COLUMN(),4),L!$A:$A,0)-1,SL,,)</f>
        <v>Demokratische Republik Kongo</v>
      </c>
      <c r="D10" s="321"/>
      <c r="E10" s="100" t="s">
        <v>1278</v>
      </c>
    </row>
    <row r="11" spans="1:5" ht="75" hidden="1">
      <c r="A11" s="74"/>
      <c r="B11" s="63" t="str">
        <f ca="1">OFFSET(L!$C$1,MATCH("Definitions"&amp;ADDRESS(ROW(),COLUMN(),4),L!$A:$A,0)-1,SL,,)</f>
        <v>DRK Konflikt-Frei</v>
      </c>
      <c r="C11" s="63" t="str">
        <f ca="1">OFFSET(L!$C$1,MATCH("Definitions"&amp;ADDRESS(ROW(),COLUMN(),4),L!$A:$A,0)-1,SL,,)</f>
        <v>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v>
      </c>
      <c r="D11" s="321"/>
      <c r="E11" s="100" t="s">
        <v>1278</v>
      </c>
    </row>
    <row r="12" spans="1:5" ht="75">
      <c r="A12" s="74"/>
      <c r="B12" s="63" t="str">
        <f ca="1">OFFSET(L!$C$1,MATCH("Definitions"&amp;ADDRESS(ROW(),COLUMN(),4),L!$A:$A,0)-1,SL,,)</f>
        <v>Gold (Au) Raffinerie (Schmelzhutte)</v>
      </c>
      <c r="C12" s="63" t="str">
        <f ca="1">OFFSET(L!$C$1,MATCH("Definitions"&amp;ADDRESS(ROW(),COLUMN(),4),L!$A:$A,0)-1,SL,,)</f>
        <v>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v>
      </c>
      <c r="D12" s="321"/>
      <c r="E12" s="100" t="s">
        <v>1278</v>
      </c>
    </row>
    <row r="13" spans="1:5" ht="107.25" customHeight="1">
      <c r="A13" s="74"/>
      <c r="B13" s="63" t="str">
        <f ca="1">OFFSET(L!$C$1,MATCH("Definitions"&amp;ADDRESS(ROW(),COLUMN(),4),L!$A:$A,0)-1,SL,,)</f>
        <v>Unabhängige Private Wirtschaftsprüfungsgesellschaft</v>
      </c>
      <c r="C13" s="63" t="str">
        <f ca="1">OFFSET(L!$C$1,MATCH("Definitions"&amp;ADDRESS(ROW(),COLUMN(),4),L!$A:$A,0)-1,SL,,)</f>
        <v>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v>
      </c>
      <c r="D13" s="321"/>
      <c r="E13" s="100" t="s">
        <v>1280</v>
      </c>
    </row>
    <row r="14" spans="1:5" ht="315">
      <c r="A14" s="74"/>
      <c r="B14" s="63" t="str">
        <f ca="1">OFFSET(L!$C$1,MATCH("Definitions"&amp;ADDRESS(ROW(),COLUMN(),4),L!$A:$A,0)-1,SL,,)</f>
        <v>Absichtlich hinzugefügt</v>
      </c>
      <c r="C14" s="63" t="str">
        <f ca="1">OFFSET(L!$C$1,MATCH("Definitions"&amp;ADDRESS(ROW(),COLUMN(),4),L!$A:$A,0)-1,SL,,)</f>
        <v>"Absichtlich hinzugefügt" bezieht sich im Allgemeinen auf Ein Stoff, der in einer oder mehreren Phasen des Produktlebenszyklus verwendet wird, um eine bestimmte Eigenschaft, Reaktion oder Qualität zu erzielen.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v>
      </c>
      <c r="D14" s="321"/>
      <c r="E14" s="100" t="s">
        <v>1278</v>
      </c>
    </row>
    <row r="15" spans="1:5" ht="150">
      <c r="A15" s="74"/>
      <c r="B15" s="63" t="str">
        <f ca="1">OFFSET(L!$C$1,MATCH("Definitions"&amp;ADDRESS(ROW(),COLUMN(),4),L!$A:$A,0)-1,SL,,)</f>
        <v>IPC</v>
      </c>
      <c r="C15" s="63" t="str">
        <f ca="1">OFFSET(L!$C$1,MATCH("Definitions"&amp;ADDRESS(ROW(),COLUMN(),4),L!$A:$A,0)-1,SL,,)</f>
        <v>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v>
      </c>
      <c r="D15" s="321"/>
      <c r="E15" s="100" t="s">
        <v>1278</v>
      </c>
    </row>
    <row r="16" spans="1:5" ht="75">
      <c r="A16" s="74"/>
      <c r="B16" s="63" t="str">
        <f ca="1">OFFSET(L!$C$1,MATCH("Definitions"&amp;ADDRESS(ROW(),COLUMN(),4),L!$A:$A,0)-1,SL,,)</f>
        <v>IPC-1755 Responsible Minerals Data Exchange Standard</v>
      </c>
      <c r="C16" s="63" t="str">
        <f ca="1">OFFSET(L!$C$1,MATCH("Definitions"&amp;ADDRESS(ROW(),COLUMN(),4),L!$A:$A,0)-1,SL,,)</f>
        <v>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v>
      </c>
      <c r="D16" s="321"/>
      <c r="E16" s="100" t="s">
        <v>1278</v>
      </c>
    </row>
    <row r="17" spans="1:5" ht="255">
      <c r="A17" s="74"/>
      <c r="B17" s="63" t="str">
        <f ca="1">OFFSET(L!$C$1,MATCH("Definitions"&amp;ADDRESS(ROW(),COLUMN(),4),L!$A:$A,0)-1,SL,,)</f>
        <v>Erforderlich für die Funktionalität des Produkts</v>
      </c>
      <c r="C17" s="63" t="str">
        <f ca="1">OFFSET(L!$C$1,MATCH("Definitions"&amp;ADDRESS(ROW(),COLUMN(),4),L!$A:$A,0)-1,SL,,)</f>
        <v>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v>
      </c>
      <c r="D17" s="321"/>
      <c r="E17" s="100" t="s">
        <v>1278</v>
      </c>
    </row>
    <row r="18" spans="1:5" ht="165">
      <c r="A18" s="74"/>
      <c r="B18" s="63" t="str">
        <f ca="1">OFFSET(L!$C$1,MATCH("Definitions"&amp;ADDRESS(ROW(),COLUMN(),4),L!$A:$A,0)-1,SL,,)</f>
        <v>Erforderlich für die Herstellung eines Produkt</v>
      </c>
      <c r="C18" s="63" t="str">
        <f ca="1">OFFSET(L!$C$1,MATCH("Definitions"&amp;ADDRESS(ROW(),COLUMN(),4),L!$A:$A,0)-1,SL,,)</f>
        <v>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v>
      </c>
      <c r="D18" s="321"/>
      <c r="E18" s="100" t="s">
        <v>1278</v>
      </c>
    </row>
    <row r="19" spans="1:5" ht="15">
      <c r="A19" s="74"/>
      <c r="B19" s="63" t="str">
        <f ca="1">OFFSET(L!$C$1,MATCH("Definitions"&amp;ADDRESS(ROW(),COLUMN(),4),L!$A:$A,0)-1,SL,,)</f>
        <v>OECD</v>
      </c>
      <c r="C19" s="63" t="str">
        <f ca="1">OFFSET(L!$C$1,MATCH("Definitions"&amp;ADDRESS(ROW(),COLUMN(),4),L!$A:$A,0)-1,SL,,)</f>
        <v>Organisation für wirtschaftliche Zusammenarbeit und Entwicklung</v>
      </c>
      <c r="D19" s="321"/>
      <c r="E19" s="100"/>
    </row>
    <row r="20" spans="1:5" ht="45">
      <c r="A20" s="74"/>
      <c r="B20" s="63" t="str">
        <f ca="1">OFFSET(L!$C$1,MATCH("Definitions"&amp;ADDRESS(ROW(),COLUMN(),4),L!$A:$A,0)-1,SL,,)</f>
        <v>Produkt</v>
      </c>
      <c r="C20" s="63" t="str">
        <f ca="1">OFFSET(L!$C$1,MATCH("Definitions"&amp;ADDRESS(ROW(),COLUMN(),4),L!$A:$A,0)-1,SL,,)</f>
        <v>Das Produkt einer Firma oder die Fertigware ist ein Material oder ein Element, das die letzte Stufe der Herstellung und / oder Verarbeitung abgeschlossen hat und für den Vertrieb oder den Verkauf an den Kunden bestimmt ist.</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Recycling oder Schrott Quellen</v>
      </c>
      <c r="C22" s="63" t="str">
        <f ca="1">OFFSET(L!$C$1,MATCH("Definitions"&amp;ADDRESS(ROW(),COLUMN(),4),L!$A:$A,0)-1,SL,,)</f>
        <v>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v>
      </c>
      <c r="D22" s="321"/>
      <c r="E22" s="100"/>
    </row>
    <row r="23" spans="1:5" ht="60">
      <c r="A23" s="74"/>
      <c r="B23" s="63" t="str">
        <f ca="1">OFFSET(L!$C$1,MATCH("Definitions"&amp;ADDRESS(ROW(),COLUMN(),4),L!$A:$A,0)-1,SL,,)</f>
        <v>Responsible Minerals Assurance Process (RMAP)</v>
      </c>
      <c r="C23" s="63" t="str">
        <f ca="1">OFFSET(L!$C$1,MATCH("Definitions"&amp;ADDRESS(ROW(),COLUMN(),4),L!$A:$A,0)-1,SL,,)</f>
        <v>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v>
      </c>
      <c r="D24" s="321"/>
      <c r="E24" s="100"/>
    </row>
    <row r="25" spans="1:5" ht="177.6" customHeight="1">
      <c r="A25" s="74"/>
      <c r="B25" s="63" t="str">
        <f ca="1">OFFSET(L!$C$1,MATCH("Definitions"&amp;ADDRESS(ROW(),COLUMN(),4),L!$A:$A,0)-1,SL,,)</f>
        <v>RMAP Compliant Smelter Liste</v>
      </c>
      <c r="C25" s="63" t="str">
        <f ca="1">OFFSET(L!$C$1,MATCH("Definitions"&amp;ADDRESS(ROW(),COLUMN(),4),L!$A:$A,0)-1,SL,,)</f>
        <v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90">
      <c r="A27" s="74"/>
      <c r="B27" s="63" t="str">
        <f ca="1">OFFSET(L!$C$1,MATCH("Definitions"&amp;ADDRESS(ROW(),COLUMN(),4),L!$A:$A,0)-1,SL,,)</f>
        <v>Schmelzhütte</v>
      </c>
      <c r="C27" s="63" t="str">
        <f ca="1">OFFSET(L!$C$1,MATCH("Definitions"&amp;ADDRESS(ROW(),COLUMN(),4),L!$A:$A,0)-1,SL,,)</f>
        <v>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v>
      </c>
      <c r="D27" s="321"/>
      <c r="E27" s="100" t="s">
        <v>1278</v>
      </c>
    </row>
    <row r="28" spans="1:5" ht="60">
      <c r="A28" s="74"/>
      <c r="B28" s="63" t="str">
        <f ca="1">OFFSET(L!$C$1,MATCH("Definitions"&amp;ADDRESS(ROW(),COLUMN(),4),L!$A:$A,0)-1,SL,,)</f>
        <v>Schmelzhütte Id-Nummer</v>
      </c>
      <c r="C28" s="63" t="str">
        <f ca="1">OFFSET(L!$C$1,MATCH("Definitions"&amp;ADDRESS(ROW(),COLUMN(),4),L!$A:$A,0)-1,SL,,)</f>
        <v>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v>
      </c>
      <c r="D28" s="321"/>
      <c r="E28" s="100" t="s">
        <v>1279</v>
      </c>
    </row>
    <row r="29" spans="1:5" ht="105">
      <c r="A29" s="74"/>
      <c r="B29" s="63" t="str">
        <f ca="1">OFFSET(L!$C$1,MATCH("Definitions"&amp;ADDRESS(ROW(),COLUMN(),4),L!$A:$A,0)-1,SL,,)</f>
        <v>Tantal (Ta) Schmelzhütte</v>
      </c>
      <c r="C29" s="63" t="str">
        <f ca="1">OFFSET(L!$C$1,MATCH("Definitions"&amp;ADDRESS(ROW(),COLUMN(),4),L!$A:$A,0)-1,SL,,)</f>
        <v>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v>
      </c>
      <c r="D29" s="321"/>
      <c r="E29" s="100" t="s">
        <v>1280</v>
      </c>
    </row>
    <row r="30" spans="1:5" ht="135" customHeight="1">
      <c r="A30" s="74"/>
      <c r="B30" s="63" t="str">
        <f ca="1">OFFSET(L!$C$1,MATCH("Definitions"&amp;ADDRESS(ROW(),COLUMN(),4),L!$A:$A,0)-1,SL,,)</f>
        <v>Zinn (Sn) Schmelzhütte</v>
      </c>
      <c r="C30" s="63" t="str">
        <f ca="1">OFFSET(L!$C$1,MATCH("Definitions"&amp;ADDRESS(ROW(),COLUMN(),4),L!$A:$A,0)-1,SL,,)</f>
        <v>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v>
      </c>
      <c r="D30" s="321"/>
      <c r="E30" s="100" t="s">
        <v>1281</v>
      </c>
    </row>
    <row r="31" spans="1:5" ht="132.94999999999999" customHeight="1">
      <c r="A31" s="74"/>
      <c r="B31" s="63" t="str">
        <f ca="1">OFFSET(L!$C$1,MATCH("Definitions"&amp;ADDRESS(ROW(),COLUMN(),4),L!$A:$A,0)-1,SL,,)</f>
        <v>Wolfram (W) Schmelzhütte</v>
      </c>
      <c r="C31" s="63" t="str">
        <f ca="1">OFFSET(L!$C$1,MATCH("Definitions"&amp;ADDRESS(ROW(),COLUMN(),4),L!$A:$A,0)-1,SL,,)</f>
        <v>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3" zoomScalePageLayoutView="70" workbookViewId="0">
      <selection activeCell="D23" sqref="D23:E23"/>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521</v>
      </c>
      <c r="E3" s="3"/>
      <c r="F3" s="357"/>
      <c r="G3" s="357"/>
      <c r="H3" s="357"/>
      <c r="I3" s="152"/>
      <c r="J3" s="138" t="s">
        <v>15733</v>
      </c>
      <c r="K3" s="36"/>
      <c r="L3" s="100"/>
      <c r="P3" s="45">
        <f>MATCH($D$3,LN,0)</f>
        <v>7</v>
      </c>
    </row>
    <row r="4" spans="1:34" ht="15.75">
      <c r="A4" s="34"/>
      <c r="B4" s="353" t="str">
        <f ca="1">OFFSET(L!$C$1,MATCH("Declaration"&amp;ADDRESS(ROW(),COLUMN(),4),L!$A:$A,0)-1,SL,,)</f>
        <v>Der Zweck dieses Dokuments ist die Erfassung von Beschaffungsinformationen für Zinn, Tantal, Wolfram und Gold, welche in Produkten genutzt werden.</v>
      </c>
      <c r="C4" s="353"/>
      <c r="D4" s="353"/>
      <c r="E4" s="353"/>
      <c r="F4" s="353"/>
      <c r="G4" s="353"/>
      <c r="H4" s="353"/>
      <c r="I4" s="358" t="str">
        <f ca="1">OFFSET(L!$C$1,MATCH("Declaration"&amp;ADDRESS(ROW(),COLUMN(),4),L!$A:$A,0)-1,SL,,)</f>
        <v>Link zu den Bedingungen</v>
      </c>
      <c r="J4" s="358"/>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3" t="str">
        <f ca="1">OFFSET(L!$C$1,MATCH("Declaration"&amp;ADDRESS(ROW(),COLUMN(),4),L!$A:$A,0)-1,SL,,)</f>
        <v>Pflichtfelder sind mit einem Sternchen (*) gekennzeichnet.  Im Tab „Instruktionen“ finden Sie eine Anleitung zur Beantwortung aller Fragen.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Firmenangaben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Firmenname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Geltungsbereich der Erklärung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Beschreibung des Geltungsbereichs</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Eindeutige Unternehmenskennung:</v>
      </c>
      <c r="C12" s="77"/>
      <c r="D12" s="350" t="s">
        <v>15818</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Zuständige Stelle im Unternehmen:</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Adresse:</v>
      </c>
      <c r="C14" s="77"/>
      <c r="D14" s="350" t="s">
        <v>15819</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Name des Ansprechpartners (*):</v>
      </c>
      <c r="C15" s="77"/>
      <c r="D15" s="350" t="s">
        <v>15820</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E-Mail-Adresse des Ansprechpartners (*):</v>
      </c>
      <c r="C16" s="77"/>
      <c r="D16" s="365" t="s">
        <v>15821</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Telefonnummer des Ansprechpartners (*):</v>
      </c>
      <c r="C17" s="77"/>
      <c r="D17" s="350" t="s">
        <v>15828</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Bevollmächtigter (*):</v>
      </c>
      <c r="C18" s="77"/>
      <c r="D18" s="383" t="s">
        <v>15820</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Titel des Bevollmächtigten:</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E-Mail-Adresse des Bevollmächtigten (*):</v>
      </c>
      <c r="C20" s="77"/>
      <c r="D20" s="365" t="s">
        <v>15821</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Telefonnummer des Bevollmächtigten:</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Datum (*):</v>
      </c>
      <c r="C22" s="78"/>
      <c r="D22" s="328">
        <v>45814</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Beantworten Sie die Fragen 1 - 8 entsprechend dem oben angegebenen Geltungsbereich</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Wird absichtlich ein 3TG-Mineral im Herstellungsprozess verwendet oder in das/die Produkt(e) aufgenommen? (*)</v>
      </c>
      <c r="C25" s="17"/>
      <c r="D25" s="337" t="str">
        <f ca="1">OFFSET(L!$C$1,MATCH("Declaration"&amp;ADDRESS(ROW(),COLUMN(),4),L!$A:$A,0)-1,SL,,)</f>
        <v>Antwort</v>
      </c>
      <c r="E25" s="337"/>
      <c r="F25" s="18"/>
      <c r="G25" s="44" t="str">
        <f ca="1">OFFSET(L!$C$1,MATCH("Declaration"&amp;ADDRESS(ROW(),COLUMN(),4),L!$A:$A,0)-1,SL,,)</f>
        <v>Kommentare</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  </v>
      </c>
      <c r="C26" s="35"/>
      <c r="D26" s="326" t="s">
        <v>476</v>
      </c>
      <c r="E26" s="327"/>
      <c r="F26" s="12"/>
      <c r="G26" s="334"/>
      <c r="H26" s="335"/>
      <c r="I26" s="335"/>
      <c r="J26" s="336"/>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Zinn  (*)</v>
      </c>
      <c r="C27" s="35"/>
      <c r="D27" s="326" t="s">
        <v>475</v>
      </c>
      <c r="E27" s="327"/>
      <c r="F27" s="12"/>
      <c r="G27" s="334" t="s">
        <v>15823</v>
      </c>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6" t="s">
        <v>476</v>
      </c>
      <c r="E28" s="327"/>
      <c r="F28" s="12"/>
      <c r="G28" s="334"/>
      <c r="H28" s="335"/>
      <c r="I28" s="335"/>
      <c r="J28" s="336"/>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Wolfram  </v>
      </c>
      <c r="C29" s="35"/>
      <c r="D29" s="326" t="s">
        <v>476</v>
      </c>
      <c r="E29" s="327"/>
      <c r="F29" s="12"/>
      <c r="G29" s="334"/>
      <c r="H29" s="335"/>
      <c r="I29" s="335"/>
      <c r="J29" s="336"/>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Liegen in dem/den Produkt(en) 3TG-Rückstände vor?  (*)</v>
      </c>
      <c r="C31" s="10"/>
      <c r="D31" s="331" t="str">
        <f ca="1">D25</f>
        <v>Antwort</v>
      </c>
      <c r="E31" s="331"/>
      <c r="F31" s="18"/>
      <c r="G31" s="44" t="str">
        <f ca="1">G25</f>
        <v>Kommentare</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  </v>
      </c>
      <c r="C32" s="10"/>
      <c r="D32" s="332"/>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Zinn  (*)</v>
      </c>
      <c r="C33" s="10"/>
      <c r="D33" s="326" t="s">
        <v>475</v>
      </c>
      <c r="E33" s="327"/>
      <c r="F33" s="47"/>
      <c r="G33" s="334" t="s">
        <v>15824</v>
      </c>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26"/>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Wolfram  </v>
      </c>
      <c r="C35" s="10"/>
      <c r="D35" s="326"/>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Beschaffen Schmelzhütten in Ihrer Lieferkette das 3TG-Mineral aus den umfassten Ländern? (SEC-Begriff, siehe Definitions-Tab) (*)</v>
      </c>
      <c r="C37" s="10"/>
      <c r="D37" s="331" t="str">
        <f ca="1">D25</f>
        <v>Antwort</v>
      </c>
      <c r="E37" s="331"/>
      <c r="F37" s="18"/>
      <c r="G37" s="44" t="str">
        <f ca="1">G25</f>
        <v>Kommentare</v>
      </c>
      <c r="H37" s="374"/>
      <c r="I37" s="374"/>
      <c r="J37" s="374"/>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  </v>
      </c>
      <c r="C38" s="10"/>
      <c r="D38" s="326"/>
      <c r="E38" s="327"/>
      <c r="F38" s="47"/>
      <c r="G38" s="334"/>
      <c r="H38" s="335"/>
      <c r="I38" s="335"/>
      <c r="J38" s="336"/>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Zinn  (*)</v>
      </c>
      <c r="C39" s="10"/>
      <c r="D39" s="326" t="s">
        <v>477</v>
      </c>
      <c r="E39" s="327"/>
      <c r="F39" s="47"/>
      <c r="G39" s="334" t="s">
        <v>15825</v>
      </c>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26"/>
      <c r="E40" s="327"/>
      <c r="F40" s="47"/>
      <c r="G40" s="334"/>
      <c r="H40" s="335"/>
      <c r="I40" s="335"/>
      <c r="J40" s="336"/>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Wolfram  </v>
      </c>
      <c r="C41" s="10"/>
      <c r="D41" s="326"/>
      <c r="E41" s="327"/>
      <c r="F41" s="47"/>
      <c r="G41" s="334"/>
      <c r="H41" s="335"/>
      <c r="I41" s="335"/>
      <c r="J41" s="336"/>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Beziehen Schmelzhütten in Ihrer Lieferkette ihre 3TG aus von Konflikten betroffenen und risikoreichen Gebieten? (*)</v>
      </c>
      <c r="C43" s="10"/>
      <c r="D43" s="331" t="str">
        <f ca="1">D25</f>
        <v>Antwort</v>
      </c>
      <c r="E43" s="331"/>
      <c r="F43" s="18"/>
      <c r="G43" s="44" t="str">
        <f ca="1">G25</f>
        <v>Kommentare</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  </v>
      </c>
      <c r="C44" s="10"/>
      <c r="D44" s="326"/>
      <c r="E44" s="327"/>
      <c r="F44" s="47"/>
      <c r="G44" s="334"/>
      <c r="H44" s="335"/>
      <c r="I44" s="335"/>
      <c r="J44" s="336"/>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Zinn  (*)</v>
      </c>
      <c r="C45" s="10"/>
      <c r="D45" s="326" t="s">
        <v>477</v>
      </c>
      <c r="E45" s="327"/>
      <c r="F45" s="47"/>
      <c r="G45" s="334" t="s">
        <v>15825</v>
      </c>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26"/>
      <c r="E46" s="327"/>
      <c r="F46" s="47"/>
      <c r="G46" s="334"/>
      <c r="H46" s="335"/>
      <c r="I46" s="335"/>
      <c r="J46" s="336"/>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Wolfram  </v>
      </c>
      <c r="C47" s="10"/>
      <c r="D47" s="326"/>
      <c r="E47" s="327"/>
      <c r="F47" s="47"/>
      <c r="G47" s="334"/>
      <c r="H47" s="335"/>
      <c r="I47" s="335"/>
      <c r="J47" s="336"/>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Stammt das für die Funktionalität oder  Herstellung Ihrer Produkte benötigte 3TG-Mineral zu 100 % aus Recycling- oder Schrottquellen?  (*)</v>
      </c>
      <c r="C49" s="10"/>
      <c r="D49" s="331" t="str">
        <f ca="1">D25</f>
        <v>Antwort</v>
      </c>
      <c r="E49" s="331"/>
      <c r="F49" s="18"/>
      <c r="G49" s="44" t="str">
        <f ca="1">G25</f>
        <v>Kommentare</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  </v>
      </c>
      <c r="C50" s="10"/>
      <c r="D50" s="326"/>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Zinn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26"/>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Wolfram  </v>
      </c>
      <c r="C53" s="10"/>
      <c r="D53" s="326"/>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Wie hoch ist der Prozentsatz an Lieferanten, die auf Ihre Lieferkettenumfrage geantwortet haben? (*)</v>
      </c>
      <c r="C55" s="10"/>
      <c r="D55" s="331" t="str">
        <f ca="1">D25</f>
        <v>Antwort</v>
      </c>
      <c r="E55" s="331"/>
      <c r="F55" s="18"/>
      <c r="G55" s="44" t="str">
        <f ca="1">G25</f>
        <v>Kommentare</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  </v>
      </c>
      <c r="C56" s="35"/>
      <c r="D56" s="368"/>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Zinn  (*)</v>
      </c>
      <c r="C57" s="35"/>
      <c r="D57" s="368" t="s">
        <v>15826</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8"/>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Wolfram  </v>
      </c>
      <c r="C59" s="35"/>
      <c r="D59" s="368"/>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Haben Sie alle Schmelzhütten ermittelt, die das 3TG-Mineral für Ihre Lieferkette bereitstellen?  (*)</v>
      </c>
      <c r="C61" s="10"/>
      <c r="D61" s="331" t="str">
        <f ca="1">D25</f>
        <v>Antwort</v>
      </c>
      <c r="E61" s="331"/>
      <c r="F61" s="18"/>
      <c r="G61" s="44" t="str">
        <f ca="1">G25</f>
        <v>Kommentare</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  </v>
      </c>
      <c r="C62" s="10"/>
      <c r="D62" s="332"/>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Zinn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26"/>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Wolfram  </v>
      </c>
      <c r="C65" s="10"/>
      <c r="D65" s="326"/>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Haben Sie alle relevanten Informationen, die Ihr Unternehmen zu den Schmelzhütten erhalten hat, in dieser Erklärung aufgeführt?  (*)</v>
      </c>
      <c r="C67" s="10"/>
      <c r="D67" s="331" t="str">
        <f ca="1">D25</f>
        <v>Antwort</v>
      </c>
      <c r="E67" s="331"/>
      <c r="F67" s="18"/>
      <c r="G67" s="44" t="str">
        <f ca="1">G25</f>
        <v>Kommentare</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  </v>
      </c>
      <c r="C68" s="35"/>
      <c r="D68" s="326"/>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Zinn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26"/>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Wolfram  </v>
      </c>
      <c r="C71" s="49"/>
      <c r="D71" s="326"/>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6" t="str">
        <f ca="1">OFFSET(L!$C$1,MATCH("Declaration"&amp;ADDRESS(ROW(),COLUMN(),4),L!$A:$A,0)-1,SL,,)</f>
        <v>Beantworten Sie folgende Fragen auf Firmenebene</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Frage</v>
      </c>
      <c r="C74" s="81"/>
      <c r="D74" s="337" t="str">
        <f ca="1">D25</f>
        <v>Antwort</v>
      </c>
      <c r="E74" s="337"/>
      <c r="F74" s="53"/>
      <c r="G74" s="337" t="str">
        <f ca="1">G25</f>
        <v>Kommentare</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Haben Sie eine konfliktfreie Beschaffungsrichtlinie für Mineralien erstellt?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Ist Ihre konfliktfreie Beschaffungsrichtlinie für Mineralien auf Ihrer Website einsehbar? (Hinweis - Wenn „Ja“, sollte der Benutzer die URL im Anmerkungsfeld angeben.) (*)</v>
      </c>
      <c r="C77" s="57"/>
      <c r="D77" s="326" t="s">
        <v>475</v>
      </c>
      <c r="E77" s="327"/>
      <c r="F77" s="57"/>
      <c r="G77" s="338" t="s">
        <v>15827</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Verlangen Sie von Ihren direkten Lieferanten, das 3TG-Mineral ausschließlich von Schmelzhütten zu beziehen, deren Sorgfaltspflichts-Praktiken von einer unabhängigen Instanz überprüft wurden?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Haben Sie Sorgfaltspflichtmaßnahmen für die konfliktfreie Beschaffung in Kraft gesetzt?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Veranstaltet Ihr Unternehmen (eine) Konfliktmineralienumfrage(n) mit seinen entsprechenden Lieferanten?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Überprüfen Sie die Sorgfaltspflichts-Informationen, die Sie von ihren Lieferanten erhalten, anhand der Erwartungen Ihres Unternehmens?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Sieht Ihr Review-Prozess ein Korrekturmaßnahmen-Management vor?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1.5">
      <c r="A89" s="41"/>
      <c r="B89" s="56" t="str">
        <f ca="1">OFFSET(L!$C$1,MATCH("Declaration"&amp;ADDRESS(ROW(),COLUMN(),4),L!$A:$A,0)-1,SL,,)&amp;$Q$37</f>
        <v>H. Ist Ihr Unternehmen zu einer jährlichen Offenlegung der Konfliktmineralien verpflichtet? (*)</v>
      </c>
      <c r="C89" s="57"/>
      <c r="D89" s="326" t="s">
        <v>476</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5.75"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20" r:id="rId3" xr:uid="{82908B87-CDCC-408D-A953-AC92663D54AD}"/>
    <hyperlink ref="D16" r:id="rId4" xr:uid="{86FC5C56-9273-400F-98C5-E95D2D867F01}"/>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85" zoomScaleNormal="85" zoomScalePageLayoutView="55" workbookViewId="0">
      <selection activeCell="H13" sqref="H13"/>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UM ZU BEGINNEN:</v>
      </c>
      <c r="C2" s="172"/>
      <c r="D2" s="172"/>
      <c r="E2" s="172"/>
      <c r="F2" s="193"/>
      <c r="G2" s="193"/>
      <c r="H2" s="193"/>
      <c r="I2" s="194"/>
      <c r="J2" s="387" t="str">
        <f ca="1">OFFSET(L!$C$1,MATCH("Smelter List"&amp;ADDRESS(ROW(),COLUMN(),4),L!$A:$A,0)-1,SL,,)</f>
        <v>Link zur "RMAP Conformant Smelter"- Liste</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78.75">
      <c r="A4" s="216" t="str">
        <f ca="1">OFFSET(L!$C$1,MATCH("Smelter List"&amp;ADDRESS(ROW(),COLUMN(),4),L!$A:$A,0)-1,SL,,)</f>
        <v xml:space="preserve">Eingabespalte Schmelzhüttenidentifizierungsnummer </v>
      </c>
      <c r="B4" s="216" t="str">
        <f ca="1">OFFSET(L!$C$1,MATCH("Smelter List"&amp;ADDRESS(ROW(),COLUMN(),4),L!$A:$A,0)-1,SL,,)</f>
        <v>Metall (1)</v>
      </c>
      <c r="C4" s="216" t="str">
        <f ca="1">OFFSET(L!$C$1,MATCH("Smelter List"&amp;ADDRESS(ROW(),COLUMN(),4),L!$A:$A,0)-1,SL,,)</f>
        <v>Schmelzhüttensuche (*)</v>
      </c>
      <c r="D4" s="216" t="str">
        <f ca="1">OFFSET(L!$C$1,MATCH("Smelter List"&amp;ADDRESS(ROW(),COLUMN(),4),L!$A:$A,0)-1,SL,,)</f>
        <v>Schmelzhüttenname (1)</v>
      </c>
      <c r="E4" s="216" t="str">
        <f ca="1">OFFSET(L!$C$1,MATCH("Smelter List"&amp;ADDRESS(ROW(),COLUMN(),4),L!$A:$A,0)-1,SL,,)</f>
        <v>Schmelzhütten: Land (*)</v>
      </c>
      <c r="F4" s="216" t="str">
        <f ca="1">OFFSET(L!$C$1,MATCH("Smelter List"&amp;ADDRESS(ROW(),COLUMN(),4),L!$A:$A,0)-1,SL,,)</f>
        <v>Schmelzhütte Identifizierung</v>
      </c>
      <c r="G4" s="216" t="str">
        <f ca="1">OFFSET(L!$C$1,MATCH("Smelter List"&amp;ADDRESS(ROW(),COLUMN(),4),L!$A:$A,0)-1,SL,,)</f>
        <v>Quelle der Schmelzhütte Id-Nummer</v>
      </c>
      <c r="H4" s="144" t="str">
        <f ca="1">OFFSET(L!$C$1,MATCH("Smelter List"&amp;ADDRESS(ROW(),COLUMN(),4),L!$A:$A,0)-1,SL,,)</f>
        <v>Schmelzhütten: Straße</v>
      </c>
      <c r="I4" s="144" t="str">
        <f ca="1">OFFSET(L!$C$1,MATCH("Smelter List"&amp;ADDRESS(ROW(),COLUMN(),4),L!$A:$A,0)-1,SL,,)</f>
        <v>Schmelzhütten: Stadt</v>
      </c>
      <c r="J4" s="144" t="str">
        <f ca="1">OFFSET(L!$C$1,MATCH("Smelter List"&amp;ADDRESS(ROW(),COLUMN(),4),L!$A:$A,0)-1,SL,,)</f>
        <v>Schmelzhütten: Bundesland/Provinz</v>
      </c>
      <c r="K4" s="144" t="str">
        <f ca="1">OFFSET(L!$C$1,MATCH("Smelter List"&amp;ADDRESS(ROW(),COLUMN(),4),L!$A:$A,0)-1,SL,,)</f>
        <v xml:space="preserve">Schmelzhütten-Ansprechpartner: Name </v>
      </c>
      <c r="L4" s="144" t="str">
        <f ca="1">OFFSET(L!$C$1,MATCH("Smelter List"&amp;ADDRESS(ROW(),COLUMN(),4),L!$A:$A,0)-1,SL,,)</f>
        <v>Schmelzhütten-Ansprechpartner: E-mail</v>
      </c>
      <c r="M4" s="144" t="str">
        <f ca="1">OFFSET(L!$C$1,MATCH("Smelter List"&amp;ADDRESS(ROW(),COLUMN(),4),L!$A:$A,0)-1,SL,,)</f>
        <v>Vorgeschlagenen nächsten Schritte</v>
      </c>
      <c r="N4" s="144" t="str">
        <f ca="1">OFFSET(L!$C$1,MATCH("Smelter List"&amp;ADDRESS(ROW(),COLUMN(),4),L!$A:$A,0)-1,SL,,)</f>
        <v>Name der Mine(n) oder falls aus Recycling oder Schrott, tragen Sie "recycled" oder "Schrott" ein</v>
      </c>
      <c r="O4" s="144" t="str">
        <f ca="1">OFFSET(L!$C$1,MATCH("Smelter List"&amp;ADDRESS(ROW(),COLUMN(),4),L!$A:$A,0)-1,SL,,)</f>
        <v>Standort (Land) von Minen, falls aus Recycling oder Schrott gekauft, geben Sie "recycled" oder "Schrott" ein</v>
      </c>
      <c r="P4" s="144" t="str">
        <f ca="1">OFFSET(L!$C$1,MATCH("Smelter List"&amp;ADDRESS(ROW(),COLUMN(),4),L!$A:$A,0)-1,SL,,)</f>
        <v>Stammen 100% der Ausgangsstoffe der Schmelzhütte aus Recycling oder Schrott?</v>
      </c>
      <c r="Q4" s="145" t="str">
        <f ca="1">OFFSET(L!$C$1,MATCH("Smelter List"&amp;ADDRESS(ROW(),COLUMN(),4),L!$A:$A,0)-1,SL,,)</f>
        <v>Kommentare</v>
      </c>
      <c r="R4" s="216" t="s">
        <v>12367</v>
      </c>
      <c r="S4" s="216" t="s">
        <v>12350</v>
      </c>
      <c r="T4" s="216" t="s">
        <v>12351</v>
      </c>
      <c r="U4" s="200"/>
      <c r="W4" s="159" t="s">
        <v>1290</v>
      </c>
      <c r="X4" s="159" t="s">
        <v>912</v>
      </c>
      <c r="AH4" s="145" t="s">
        <v>477</v>
      </c>
    </row>
    <row r="5" spans="1:34" s="227" customFormat="1" ht="20.100000000000001" customHeight="1">
      <c r="A5" s="262" t="s">
        <v>2230</v>
      </c>
      <c r="B5" s="182" t="str">
        <f ca="1">IF(LEN(A5)=0,"",INDEX('Smelter Look-up'!$A:$A,MATCH($A5,'Smelter Look-up'!$E:$E,0)))</f>
        <v>Tin</v>
      </c>
      <c r="C5" s="186" t="str">
        <f ca="1">IF(LEN(A5)=0,"",INDEX('Smelter Look-up'!$C:$C,MATCH($A5,'Smelter Look-up'!$E:$E,0)))</f>
        <v>Chenzhou Yunxiang Mining and Metallurgy Co., Ltd.</v>
      </c>
      <c r="D5" s="230"/>
      <c r="E5" s="182" t="str">
        <f ca="1">IF(ISERROR($V5),"",OFFSET('Smelter Look-up'!$D$4,$V5-4,0)&amp;"")</f>
        <v>CHINA</v>
      </c>
      <c r="F5" s="182" t="str">
        <f ca="1">IF(ISERROR($V5),"",OFFSET('Smelter Look-up'!$E$4,$V5-4,0))</f>
        <v>CID000228</v>
      </c>
      <c r="G5" s="182" t="str">
        <f ca="1">IF(C5=$X$4,IF(ISERROR($V5),"Enter smelter details","RMI"),IF(ISERROR($V5),"",OFFSET('Smelter Look-up'!$F$4,$V5-4,0)))</f>
        <v>RMI</v>
      </c>
      <c r="H5" s="183">
        <f ca="1">IF(ISERROR($V5),"",OFFSET('Smelter Look-up'!$G$4,$V5-4,0))</f>
        <v>0</v>
      </c>
      <c r="I5" s="184" t="str">
        <f ca="1">IF(ISERROR($V5),"",OFFSET('Smelter Look-up'!$H$4,$V5-4,0))</f>
        <v>Chenzhou</v>
      </c>
      <c r="J5" s="184" t="str">
        <f ca="1">IF(ISERROR($V5),"",OFFSET('Smelter Look-up'!$I$4,$V5-4,0))</f>
        <v>Hunan Sheng</v>
      </c>
      <c r="K5" s="224"/>
      <c r="L5" s="224"/>
      <c r="M5" s="224"/>
      <c r="N5" s="224"/>
      <c r="O5" s="224"/>
      <c r="P5" s="185"/>
      <c r="Q5" s="225" t="s">
        <v>15829</v>
      </c>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 ca="1">IF(C5="",NA(),IF(OR(C5="Smelter not listed",C5="Smelter not yet identified"),MATCH($B5&amp;$D5,'Smelter Look-up'!$J:$J,0),MATCH($B5&amp;$C5,'Smelter Look-up'!$J:$J,0)))</f>
        <v>408</v>
      </c>
      <c r="X5" s="227">
        <f t="shared" ref="X5" ca="1" si="0">IF(AND(C5="Smelter not listed",OR(LEN(D5)=0,LEN(E5)=0)),1,0)</f>
        <v>0</v>
      </c>
      <c r="AB5" s="228" t="str">
        <f t="shared" ref="AB5" ca="1" si="1">B5&amp;C5</f>
        <v>TinChenzhou Yunxiang Mining and Metallurgy Co., Ltd.</v>
      </c>
    </row>
    <row r="6" spans="1:34" s="227" customFormat="1" ht="20.100000000000001" customHeight="1">
      <c r="A6" s="262" t="s">
        <v>744</v>
      </c>
      <c r="B6" s="182" t="str">
        <f ca="1">IF(LEN(A6)=0,"",INDEX('Smelter Look-up'!$A:$A,MATCH($A6,'Smelter Look-up'!$E:$E,0)))</f>
        <v>Tin</v>
      </c>
      <c r="C6" s="186" t="str">
        <f ca="1">IF(LEN(A6)=0,"",INDEX('Smelter Look-up'!$C:$C,MATCH($A6,'Smelter Look-up'!$E:$E,0)))</f>
        <v>Alpha Assembly Solutions Inc</v>
      </c>
      <c r="D6" s="230"/>
      <c r="E6" s="182" t="str">
        <f ca="1">IF(ISERROR($V6),"",OFFSET('Smelter Look-up'!$D$4,$V6-4,0)&amp;"")</f>
        <v>UNITED STATES OF AMERICA</v>
      </c>
      <c r="F6" s="182" t="str">
        <f ca="1">IF(ISERROR($V6),"",OFFSET('Smelter Look-up'!$E$4,$V6-4,0))</f>
        <v>CID000292</v>
      </c>
      <c r="G6" s="182" t="str">
        <f ca="1">IF(C6=$X$4,IF(ISERROR($V6),"Enter smelter details","RMI"),IF(ISERROR($V6),"",OFFSET('Smelter Look-up'!$F$4,$V6-4,0)))</f>
        <v>RMI</v>
      </c>
      <c r="H6" s="183">
        <f ca="1">IF(ISERROR($V6),"",OFFSET('Smelter Look-up'!$G$4,$V6-4,0))</f>
        <v>0</v>
      </c>
      <c r="I6" s="184" t="str">
        <f ca="1">IF(ISERROR($V6),"",OFFSET('Smelter Look-up'!$H$4,$V6-4,0))</f>
        <v>Altoona</v>
      </c>
      <c r="J6" s="184" t="str">
        <f ca="1">IF(ISERROR($V6),"",OFFSET('Smelter Look-up'!$I$4,$V6-4,0))</f>
        <v>Pennsylvania</v>
      </c>
      <c r="K6" s="224"/>
      <c r="L6" s="224"/>
      <c r="M6" s="224"/>
      <c r="N6" s="224"/>
      <c r="O6" s="224"/>
      <c r="P6" s="185"/>
      <c r="Q6" s="225" t="s">
        <v>15829</v>
      </c>
      <c r="R6" s="182" t="str">
        <f ca="1">IF(ISERROR($V6),"",OFFSET('Smelter Look-up'!$C$4,$V6-4,0)&amp;"")</f>
        <v>Alpha Assembly Solutions Inc</v>
      </c>
      <c r="S6" s="181" t="str">
        <f t="shared" ref="S6:S37" ca="1" si="2">IF(B6="","",IF(ISERROR(MATCH($E6,CL,0)),"Unknown",INDIRECT("'C'!$A$"&amp;MATCH($E6,CL,0)+1)))</f>
        <v>US</v>
      </c>
      <c r="T6" s="181" t="str">
        <f ca="1">IF(B6="","",IF(ISERROR(MATCH($J6,SorP!$B$1:$B$6226,0)),"",INDIRECT("'SorP'!$A$"&amp;MATCH($S6&amp;$J6,SorP!C:C,0))))</f>
        <v>US-PA</v>
      </c>
      <c r="U6" s="201"/>
      <c r="V6" s="226">
        <f ca="1">IF(C6="",NA(),IF(OR(C6="Smelter not listed",C6="Smelter not yet identified"),MATCH($B6&amp;$D6,'Smelter Look-up'!$J:$J,0),MATCH($B6&amp;$C6,'Smelter Look-up'!$J:$J,0)))</f>
        <v>399</v>
      </c>
      <c r="X6" s="227">
        <f t="shared" ref="X6:X37" ca="1" si="3">IF(AND(C6="Smelter not listed",OR(LEN(D6)=0,LEN(E6)=0)),1,0)</f>
        <v>0</v>
      </c>
      <c r="AB6" s="228" t="str">
        <f t="shared" ref="AB6:AB37" ca="1" si="4">B6&amp;C6</f>
        <v>TinAlpha Assembly Solutions Inc</v>
      </c>
    </row>
    <row r="7" spans="1:34" s="227" customFormat="1" ht="20.100000000000001" customHeight="1">
      <c r="A7" s="262" t="s">
        <v>15345</v>
      </c>
      <c r="B7" s="182" t="str">
        <f ca="1">IF(LEN(A7)=0,"",INDEX('Smelter Look-up'!$A:$A,MATCH($A7,'Smelter Look-up'!$E:$E,0)))</f>
        <v>Tin</v>
      </c>
      <c r="C7" s="186" t="str">
        <f ca="1">IF(LEN(A7)=0,"",INDEX('Smelter Look-up'!$C:$C,MATCH($A7,'Smelter Look-up'!$E:$E,0)))</f>
        <v>PT Premium Tin Indonesia</v>
      </c>
      <c r="D7" s="230"/>
      <c r="E7" s="182" t="str">
        <f ca="1">IF(ISERROR($V7),"",OFFSET('Smelter Look-up'!$D$4,$V7-4,0)&amp;"")</f>
        <v>INDONESIA</v>
      </c>
      <c r="F7" s="182" t="str">
        <f ca="1">IF(ISERROR($V7),"",OFFSET('Smelter Look-up'!$E$4,$V7-4,0))</f>
        <v>CID000313</v>
      </c>
      <c r="G7" s="182" t="str">
        <f ca="1">IF(C7=$X$4,IF(ISERROR($V7),"Enter smelter details","RMI"),IF(ISERROR($V7),"",OFFSET('Smelter Look-up'!$F$4,$V7-4,0)))</f>
        <v>RMI</v>
      </c>
      <c r="H7" s="183">
        <f ca="1">IF(ISERROR($V7),"",OFFSET('Smelter Look-up'!$G$4,$V7-4,0))</f>
        <v>0</v>
      </c>
      <c r="I7" s="184" t="str">
        <f ca="1">IF(ISERROR($V7),"",OFFSET('Smelter Look-up'!$H$4,$V7-4,0))</f>
        <v>Pangkalan Baru</v>
      </c>
      <c r="J7" s="184" t="str">
        <f ca="1">IF(ISERROR($V7),"",OFFSET('Smelter Look-up'!$I$4,$V7-4,0))</f>
        <v>Kepulauan Bangka Belitung</v>
      </c>
      <c r="K7" s="224"/>
      <c r="L7" s="224"/>
      <c r="M7" s="224"/>
      <c r="N7" s="224"/>
      <c r="O7" s="224"/>
      <c r="P7" s="185"/>
      <c r="Q7" s="225" t="s">
        <v>15829</v>
      </c>
      <c r="R7" s="182" t="str">
        <f ca="1">IF(ISERROR($V7),"",OFFSET('Smelter Look-up'!$C$4,$V7-4,0)&amp;"")</f>
        <v>PT Premium Tin Indonesia</v>
      </c>
      <c r="S7" s="181" t="str">
        <f t="shared" ca="1" si="2"/>
        <v>ID</v>
      </c>
      <c r="T7" s="181" t="str">
        <f ca="1">IF(B7="","",IF(ISERROR(MATCH($J7,SorP!$B$1:$B$6226,0)),"",INDIRECT("'SorP'!$A$"&amp;MATCH($S7&amp;$J7,SorP!C:C,0))))</f>
        <v>ID-BB</v>
      </c>
      <c r="U7" s="201"/>
      <c r="V7" s="226">
        <f ca="1">IF(C7="",NA(),IF(OR(C7="Smelter not listed",C7="Smelter not yet identified"),MATCH($B7&amp;$D7,'Smelter Look-up'!$J:$J,0),MATCH($B7&amp;$C7,'Smelter Look-up'!$J:$J,0)))</f>
        <v>504</v>
      </c>
      <c r="X7" s="227">
        <f t="shared" ca="1" si="3"/>
        <v>0</v>
      </c>
      <c r="AB7" s="228" t="str">
        <f t="shared" ca="1" si="4"/>
        <v>TinPT Premium Tin Indonesia</v>
      </c>
    </row>
    <row r="8" spans="1:34" s="227" customFormat="1" ht="20.100000000000001" customHeight="1">
      <c r="A8" s="262" t="s">
        <v>1374</v>
      </c>
      <c r="B8" s="182" t="str">
        <f ca="1">IF(LEN(A8)=0,"",INDEX('Smelter Look-up'!$A:$A,MATCH($A8,'Smelter Look-up'!$E:$E,0)))</f>
        <v>Tin</v>
      </c>
      <c r="C8" s="186" t="str">
        <f ca="1">IF(LEN(A8)=0,"",INDEX('Smelter Look-up'!$C:$C,MATCH($A8,'Smelter Look-up'!$E:$E,0)))</f>
        <v>Dowa</v>
      </c>
      <c r="D8" s="230"/>
      <c r="E8" s="182" t="str">
        <f ca="1">IF(ISERROR($V8),"",OFFSET('Smelter Look-up'!$D$4,$V8-4,0)&amp;"")</f>
        <v>JAPAN</v>
      </c>
      <c r="F8" s="182" t="str">
        <f ca="1">IF(ISERROR($V8),"",OFFSET('Smelter Look-up'!$E$4,$V8-4,0))</f>
        <v>CID000402</v>
      </c>
      <c r="G8" s="182" t="str">
        <f ca="1">IF(C8=$X$4,IF(ISERROR($V8),"Enter smelter details","RMI"),IF(ISERROR($V8),"",OFFSET('Smelter Look-up'!$F$4,$V8-4,0)))</f>
        <v>RMI</v>
      </c>
      <c r="H8" s="183">
        <f ca="1">IF(ISERROR($V8),"",OFFSET('Smelter Look-up'!$G$4,$V8-4,0))</f>
        <v>0</v>
      </c>
      <c r="I8" s="184" t="str">
        <f ca="1">IF(ISERROR($V8),"",OFFSET('Smelter Look-up'!$H$4,$V8-4,0))</f>
        <v>Kosaka</v>
      </c>
      <c r="J8" s="184" t="str">
        <f ca="1">IF(ISERROR($V8),"",OFFSET('Smelter Look-up'!$I$4,$V8-4,0))</f>
        <v>Akita</v>
      </c>
      <c r="K8" s="224"/>
      <c r="L8" s="224"/>
      <c r="M8" s="224"/>
      <c r="N8" s="224"/>
      <c r="O8" s="224"/>
      <c r="P8" s="185"/>
      <c r="Q8" s="225" t="s">
        <v>15829</v>
      </c>
      <c r="R8" s="182" t="str">
        <f ca="1">IF(ISERROR($V8),"",OFFSET('Smelter Look-up'!$C$4,$V8-4,0)&amp;"")</f>
        <v>Dowa</v>
      </c>
      <c r="S8" s="181" t="str">
        <f t="shared" ca="1" si="2"/>
        <v>JP</v>
      </c>
      <c r="T8" s="181" t="str">
        <f ca="1">IF(B8="","",IF(ISERROR(MATCH($J8,SorP!$B$1:$B$6226,0)),"",INDIRECT("'SorP'!$A$"&amp;MATCH($S8&amp;$J8,SorP!C:C,0))))</f>
        <v>JP-05</v>
      </c>
      <c r="U8" s="201"/>
      <c r="V8" s="226">
        <f ca="1">IF(C8="",NA(),IF(OR(C8="Smelter not listed",C8="Smelter not yet identified"),MATCH($B8&amp;$D8,'Smelter Look-up'!$J:$J,0),MATCH($B8&amp;$C8,'Smelter Look-up'!$J:$J,0)))</f>
        <v>425</v>
      </c>
      <c r="X8" s="227">
        <f t="shared" ca="1" si="3"/>
        <v>0</v>
      </c>
      <c r="AB8" s="228" t="str">
        <f t="shared" ca="1" si="4"/>
        <v>TinDowa</v>
      </c>
    </row>
    <row r="9" spans="1:34" s="227" customFormat="1" ht="20.100000000000001" customHeight="1">
      <c r="A9" s="262" t="s">
        <v>745</v>
      </c>
      <c r="B9" s="182" t="str">
        <f ca="1">IF(LEN(A9)=0,"",INDEX('Smelter Look-up'!$A:$A,MATCH($A9,'Smelter Look-up'!$E:$E,0)))</f>
        <v>Tin</v>
      </c>
      <c r="C9" s="186" t="str">
        <f ca="1">IF(LEN(A9)=0,"",INDEX('Smelter Look-up'!$C:$C,MATCH($A9,'Smelter Look-up'!$E:$E,0)))</f>
        <v>EM Vinto</v>
      </c>
      <c r="D9" s="230"/>
      <c r="E9" s="182" t="str">
        <f ca="1">IF(ISERROR($V9),"",OFFSET('Smelter Look-up'!$D$4,$V9-4,0)&amp;"")</f>
        <v>BOLIVIA (PLURINATIONAL STATE OF)</v>
      </c>
      <c r="F9" s="182" t="str">
        <f ca="1">IF(ISERROR($V9),"",OFFSET('Smelter Look-up'!$E$4,$V9-4,0))</f>
        <v>CID000438</v>
      </c>
      <c r="G9" s="182" t="str">
        <f ca="1">IF(C9=$X$4,IF(ISERROR($V9),"Enter smelter details","RMI"),IF(ISERROR($V9),"",OFFSET('Smelter Look-up'!$F$4,$V9-4,0)))</f>
        <v>RMI</v>
      </c>
      <c r="H9" s="183">
        <f ca="1">IF(ISERROR($V9),"",OFFSET('Smelter Look-up'!$G$4,$V9-4,0))</f>
        <v>0</v>
      </c>
      <c r="I9" s="184" t="str">
        <f ca="1">IF(ISERROR($V9),"",OFFSET('Smelter Look-up'!$H$4,$V9-4,0))</f>
        <v>Oruro</v>
      </c>
      <c r="J9" s="184" t="str">
        <f ca="1">IF(ISERROR($V9),"",OFFSET('Smelter Look-up'!$I$4,$V9-4,0))</f>
        <v>Oruro</v>
      </c>
      <c r="K9" s="224"/>
      <c r="L9" s="224"/>
      <c r="M9" s="224"/>
      <c r="N9" s="224"/>
      <c r="O9" s="224"/>
      <c r="P9" s="185"/>
      <c r="Q9" s="225" t="s">
        <v>15829</v>
      </c>
      <c r="R9" s="182" t="str">
        <f ca="1">IF(ISERROR($V9),"",OFFSET('Smelter Look-up'!$C$4,$V9-4,0)&amp;"")</f>
        <v>EM Vinto</v>
      </c>
      <c r="S9" s="181" t="str">
        <f t="shared" ca="1" si="2"/>
        <v>BO</v>
      </c>
      <c r="T9" s="181" t="str">
        <f ca="1">IF(B9="","",IF(ISERROR(MATCH($J9,SorP!$B$1:$B$6226,0)),"",INDIRECT("'SorP'!$A$"&amp;MATCH($S9&amp;$J9,SorP!C:C,0))))</f>
        <v>BO-O</v>
      </c>
      <c r="U9" s="201"/>
      <c r="V9" s="226">
        <f ca="1">IF(C9="",NA(),IF(OR(C9="Smelter not listed",C9="Smelter not yet identified"),MATCH($B9&amp;$D9,'Smelter Look-up'!$J:$J,0),MATCH($B9&amp;$C9,'Smelter Look-up'!$J:$J,0)))</f>
        <v>428</v>
      </c>
      <c r="X9" s="227">
        <f t="shared" ca="1" si="3"/>
        <v>0</v>
      </c>
      <c r="AB9" s="228" t="str">
        <f t="shared" ca="1" si="4"/>
        <v>TinEM Vinto</v>
      </c>
    </row>
    <row r="10" spans="1:34" s="227" customFormat="1" ht="20.100000000000001" customHeight="1">
      <c r="A10" s="262" t="s">
        <v>747</v>
      </c>
      <c r="B10" s="182" t="str">
        <f ca="1">IF(LEN(A10)=0,"",INDEX('Smelter Look-up'!$A:$A,MATCH($A10,'Smelter Look-up'!$E:$E,0)))</f>
        <v>Tin</v>
      </c>
      <c r="C10" s="186" t="str">
        <f ca="1">IF(LEN(A10)=0,"",INDEX('Smelter Look-up'!$C:$C,MATCH($A10,'Smelter Look-up'!$E:$E,0)))</f>
        <v>Fenix Metals</v>
      </c>
      <c r="D10" s="230"/>
      <c r="E10" s="182" t="str">
        <f ca="1">IF(ISERROR($V10),"",OFFSET('Smelter Look-up'!$D$4,$V10-4,0)&amp;"")</f>
        <v>POLAND</v>
      </c>
      <c r="F10" s="182" t="str">
        <f ca="1">IF(ISERROR($V10),"",OFFSET('Smelter Look-up'!$E$4,$V10-4,0))</f>
        <v>CID000468</v>
      </c>
      <c r="G10" s="182" t="str">
        <f ca="1">IF(C10=$X$4,IF(ISERROR($V10),"Enter smelter details","RMI"),IF(ISERROR($V10),"",OFFSET('Smelter Look-up'!$F$4,$V10-4,0)))</f>
        <v>RMI</v>
      </c>
      <c r="H10" s="183">
        <f ca="1">IF(ISERROR($V10),"",OFFSET('Smelter Look-up'!$G$4,$V10-4,0))</f>
        <v>0</v>
      </c>
      <c r="I10" s="184" t="str">
        <f ca="1">IF(ISERROR($V10),"",OFFSET('Smelter Look-up'!$H$4,$V10-4,0))</f>
        <v>Chmielów</v>
      </c>
      <c r="J10" s="184" t="str">
        <f ca="1">IF(ISERROR($V10),"",OFFSET('Smelter Look-up'!$I$4,$V10-4,0))</f>
        <v>Podkarpackie</v>
      </c>
      <c r="K10" s="224"/>
      <c r="L10" s="224"/>
      <c r="M10" s="224"/>
      <c r="N10" s="224"/>
      <c r="O10" s="224"/>
      <c r="P10" s="185"/>
      <c r="Q10" s="225" t="s">
        <v>15829</v>
      </c>
      <c r="R10" s="182" t="str">
        <f ca="1">IF(ISERROR($V10),"",OFFSET('Smelter Look-up'!$C$4,$V10-4,0)&amp;"")</f>
        <v>Fenix Metals</v>
      </c>
      <c r="S10" s="181" t="str">
        <f t="shared" ca="1" si="2"/>
        <v>PL</v>
      </c>
      <c r="T10" s="181" t="str">
        <f ca="1">IF(B10="","",IF(ISERROR(MATCH($J10,SorP!$B$1:$B$6226,0)),"",INDIRECT("'SorP'!$A$"&amp;MATCH($S10&amp;$J10,SorP!C:C,0))))</f>
        <v>PL-18</v>
      </c>
      <c r="U10" s="201"/>
      <c r="V10" s="226">
        <f ca="1">IF(C10="",NA(),IF(OR(C10="Smelter not listed",C10="Smelter not yet identified"),MATCH($B10&amp;$D10,'Smelter Look-up'!$J:$J,0),MATCH($B10&amp;$C10,'Smelter Look-up'!$J:$J,0)))</f>
        <v>437</v>
      </c>
      <c r="X10" s="227">
        <f t="shared" ca="1" si="3"/>
        <v>0</v>
      </c>
      <c r="AB10" s="228" t="str">
        <f t="shared" ca="1" si="4"/>
        <v>TinFenix Metals</v>
      </c>
    </row>
    <row r="11" spans="1:34" s="227" customFormat="1" ht="20.100000000000001" customHeight="1">
      <c r="A11" s="262" t="s">
        <v>748</v>
      </c>
      <c r="B11" s="182" t="str">
        <f ca="1">IF(LEN(A11)=0,"",INDEX('Smelter Look-up'!$A:$A,MATCH($A11,'Smelter Look-up'!$E:$E,0)))</f>
        <v>Tin</v>
      </c>
      <c r="C11" s="186" t="str">
        <f ca="1">IF(LEN(A11)=0,"",INDEX('Smelter Look-up'!$C:$C,MATCH($A11,'Smelter Look-up'!$E:$E,0)))</f>
        <v>Gejiu Non-Ferrous Metal Processing Co., Ltd.</v>
      </c>
      <c r="D11" s="230"/>
      <c r="E11" s="182" t="str">
        <f ca="1">IF(ISERROR($V11),"",OFFSET('Smelter Look-up'!$D$4,$V11-4,0)&amp;"")</f>
        <v>CHINA</v>
      </c>
      <c r="F11" s="182" t="str">
        <f ca="1">IF(ISERROR($V11),"",OFFSET('Smelter Look-up'!$E$4,$V11-4,0))</f>
        <v>CID000538</v>
      </c>
      <c r="G11" s="182" t="str">
        <f ca="1">IF(C11=$X$4,IF(ISERROR($V11),"Enter smelter details","RMI"),IF(ISERROR($V11),"",OFFSET('Smelter Look-up'!$F$4,$V11-4,0)))</f>
        <v>RMI</v>
      </c>
      <c r="H11" s="183">
        <f ca="1">IF(ISERROR($V11),"",OFFSET('Smelter Look-up'!$G$4,$V11-4,0))</f>
        <v>0</v>
      </c>
      <c r="I11" s="184" t="str">
        <f ca="1">IF(ISERROR($V11),"",OFFSET('Smelter Look-up'!$H$4,$V11-4,0))</f>
        <v>Gejiu</v>
      </c>
      <c r="J11" s="184" t="str">
        <f ca="1">IF(ISERROR($V11),"",OFFSET('Smelter Look-up'!$I$4,$V11-4,0))</f>
        <v>Yunnan Sheng</v>
      </c>
      <c r="K11" s="224"/>
      <c r="L11" s="224"/>
      <c r="M11" s="224"/>
      <c r="N11" s="224"/>
      <c r="O11" s="224"/>
      <c r="P11" s="185"/>
      <c r="Q11" s="225" t="s">
        <v>15829</v>
      </c>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 ca="1">IF(C11="",NA(),IF(OR(C11="Smelter not listed",C11="Smelter not yet identified"),MATCH($B11&amp;$D11,'Smelter Look-up'!$J:$J,0),MATCH($B11&amp;$C11,'Smelter Look-up'!$J:$J,0)))</f>
        <v>443</v>
      </c>
      <c r="X11" s="227">
        <f t="shared" ca="1" si="3"/>
        <v>0</v>
      </c>
      <c r="AB11" s="228" t="str">
        <f t="shared" ca="1" si="4"/>
        <v>TinGejiu Non-Ferrous Metal Processing Co., Ltd.</v>
      </c>
    </row>
    <row r="12" spans="1:34" s="227" customFormat="1" ht="20.100000000000001" customHeight="1">
      <c r="A12" s="262" t="s">
        <v>751</v>
      </c>
      <c r="B12" s="182" t="str">
        <f ca="1">IF(LEN(A12)=0,"",INDEX('Smelter Look-up'!$A:$A,MATCH($A12,'Smelter Look-up'!$E:$E,0)))</f>
        <v>Tin</v>
      </c>
      <c r="C12" s="186" t="str">
        <f ca="1">IF(LEN(A12)=0,"",INDEX('Smelter Look-up'!$C:$C,MATCH($A12,'Smelter Look-up'!$E:$E,0)))</f>
        <v>China Tin Group Co., Ltd.</v>
      </c>
      <c r="D12" s="230"/>
      <c r="E12" s="182" t="str">
        <f ca="1">IF(ISERROR($V12),"",OFFSET('Smelter Look-up'!$D$4,$V12-4,0)&amp;"")</f>
        <v>CHINA</v>
      </c>
      <c r="F12" s="182" t="str">
        <f ca="1">IF(ISERROR($V12),"",OFFSET('Smelter Look-up'!$E$4,$V12-4,0))</f>
        <v>CID001070</v>
      </c>
      <c r="G12" s="182" t="str">
        <f ca="1">IF(C12=$X$4,IF(ISERROR($V12),"Enter smelter details","RMI"),IF(ISERROR($V12),"",OFFSET('Smelter Look-up'!$F$4,$V12-4,0)))</f>
        <v>RMI</v>
      </c>
      <c r="H12" s="183">
        <f ca="1">IF(ISERROR($V12),"",OFFSET('Smelter Look-up'!$G$4,$V12-4,0))</f>
        <v>0</v>
      </c>
      <c r="I12" s="184" t="str">
        <f ca="1">IF(ISERROR($V12),"",OFFSET('Smelter Look-up'!$H$4,$V12-4,0))</f>
        <v>Laibin</v>
      </c>
      <c r="J12" s="184" t="str">
        <f ca="1">IF(ISERROR($V12),"",OFFSET('Smelter Look-up'!$I$4,$V12-4,0))</f>
        <v>Guangxi Zhuangzu Zizhiqu</v>
      </c>
      <c r="K12" s="224"/>
      <c r="L12" s="224"/>
      <c r="M12" s="224"/>
      <c r="N12" s="224"/>
      <c r="O12" s="224"/>
      <c r="P12" s="185"/>
      <c r="Q12" s="225" t="s">
        <v>15829</v>
      </c>
      <c r="R12" s="182" t="str">
        <f ca="1">IF(ISERROR($V12),"",OFFSET('Smelter Look-up'!$C$4,$V12-4,0)&amp;"")</f>
        <v>China Tin Group Co., Ltd.</v>
      </c>
      <c r="S12" s="181" t="str">
        <f t="shared" ca="1" si="2"/>
        <v>CN</v>
      </c>
      <c r="T12" s="181" t="str">
        <f ca="1">IF(B12="","",IF(ISERROR(MATCH($J12,SorP!$B$1:$B$6226,0)),"",INDIRECT("'SorP'!$A$"&amp;MATCH($S12&amp;$J12,SorP!C:C,0))))</f>
        <v>CN-GX</v>
      </c>
      <c r="U12" s="201"/>
      <c r="V12" s="226">
        <f ca="1">IF(C12="",NA(),IF(OR(C12="Smelter not listed",C12="Smelter not yet identified"),MATCH($B12&amp;$D12,'Smelter Look-up'!$J:$J,0),MATCH($B12&amp;$C12,'Smelter Look-up'!$J:$J,0)))</f>
        <v>411</v>
      </c>
      <c r="X12" s="227">
        <f t="shared" ca="1" si="3"/>
        <v>0</v>
      </c>
      <c r="AB12" s="228" t="str">
        <f t="shared" ca="1" si="4"/>
        <v>TinChina Tin Group Co., Ltd.</v>
      </c>
    </row>
    <row r="13" spans="1:34" s="227" customFormat="1" ht="20.100000000000001" customHeight="1">
      <c r="A13" s="262" t="s">
        <v>752</v>
      </c>
      <c r="B13" s="182" t="str">
        <f ca="1">IF(LEN(A13)=0,"",INDEX('Smelter Look-up'!$A:$A,MATCH($A13,'Smelter Look-up'!$E:$E,0)))</f>
        <v>Tin</v>
      </c>
      <c r="C13" s="186" t="str">
        <f ca="1">IF(LEN(A13)=0,"",INDEX('Smelter Look-up'!$C:$C,MATCH($A13,'Smelter Look-up'!$E:$E,0)))</f>
        <v>Malaysia Smelting Corporation (MSC)</v>
      </c>
      <c r="D13" s="230"/>
      <c r="E13" s="182" t="str">
        <f ca="1">IF(ISERROR($V13),"",OFFSET('Smelter Look-up'!$D$4,$V13-4,0)&amp;"")</f>
        <v>MALAYSIA</v>
      </c>
      <c r="F13" s="182" t="str">
        <f ca="1">IF(ISERROR($V13),"",OFFSET('Smelter Look-up'!$E$4,$V13-4,0))</f>
        <v>CID001105</v>
      </c>
      <c r="G13" s="182" t="str">
        <f ca="1">IF(C13=$X$4,IF(ISERROR($V13),"Enter smelter details","RMI"),IF(ISERROR($V13),"",OFFSET('Smelter Look-up'!$F$4,$V13-4,0)))</f>
        <v>RMI</v>
      </c>
      <c r="H13" s="183">
        <f ca="1">IF(ISERROR($V13),"",OFFSET('Smelter Look-up'!$G$4,$V13-4,0))</f>
        <v>0</v>
      </c>
      <c r="I13" s="184" t="str">
        <f ca="1">IF(ISERROR($V13),"",OFFSET('Smelter Look-up'!$H$4,$V13-4,0))</f>
        <v>Butterworth</v>
      </c>
      <c r="J13" s="184" t="str">
        <f ca="1">IF(ISERROR($V13),"",OFFSET('Smelter Look-up'!$I$4,$V13-4,0))</f>
        <v>Pulau Pinang</v>
      </c>
      <c r="K13" s="224"/>
      <c r="L13" s="224"/>
      <c r="M13" s="224"/>
      <c r="N13" s="224"/>
      <c r="O13" s="224"/>
      <c r="P13" s="185"/>
      <c r="Q13" s="225" t="s">
        <v>15829</v>
      </c>
      <c r="R13" s="182" t="str">
        <f ca="1">IF(ISERROR($V13),"",OFFSET('Smelter Look-up'!$C$4,$V13-4,0)&amp;"")</f>
        <v>Malaysia Smelting Corporation (MSC)</v>
      </c>
      <c r="S13" s="181" t="str">
        <f t="shared" ca="1" si="2"/>
        <v>MY</v>
      </c>
      <c r="T13" s="181" t="str">
        <f ca="1">IF(B13="","",IF(ISERROR(MATCH($J13,SorP!$B$1:$B$6226,0)),"",INDIRECT("'SorP'!$A$"&amp;MATCH($S13&amp;$J13,SorP!C:C,0))))</f>
        <v>MY-07</v>
      </c>
      <c r="U13" s="201"/>
      <c r="V13" s="226">
        <f ca="1">IF(C13="",NA(),IF(OR(C13="Smelter not listed",C13="Smelter not yet identified"),MATCH($B13&amp;$D13,'Smelter Look-up'!$J:$J,0),MATCH($B13&amp;$C13,'Smelter Look-up'!$J:$J,0)))</f>
        <v>468</v>
      </c>
      <c r="X13" s="227">
        <f t="shared" ca="1" si="3"/>
        <v>0</v>
      </c>
      <c r="AB13" s="228" t="str">
        <f t="shared" ca="1" si="4"/>
        <v>TinMalaysia Smelting Corporation (MSC)</v>
      </c>
    </row>
    <row r="14" spans="1:34" s="227" customFormat="1" ht="20.100000000000001" customHeight="1">
      <c r="A14" s="262" t="s">
        <v>1740</v>
      </c>
      <c r="B14" s="182" t="str">
        <f ca="1">IF(LEN(A14)=0,"",INDEX('Smelter Look-up'!$A:$A,MATCH($A14,'Smelter Look-up'!$E:$E,0)))</f>
        <v>Tin</v>
      </c>
      <c r="C14" s="186" t="str">
        <f ca="1">IF(LEN(A14)=0,"",INDEX('Smelter Look-up'!$C:$C,MATCH($A14,'Smelter Look-up'!$E:$E,0)))</f>
        <v>Metallic Resources, Inc.</v>
      </c>
      <c r="D14" s="230"/>
      <c r="E14" s="182" t="str">
        <f ca="1">IF(ISERROR($V14),"",OFFSET('Smelter Look-up'!$D$4,$V14-4,0)&amp;"")</f>
        <v>UNITED STATES OF AMERICA</v>
      </c>
      <c r="F14" s="182" t="str">
        <f ca="1">IF(ISERROR($V14),"",OFFSET('Smelter Look-up'!$E$4,$V14-4,0))</f>
        <v>CID001142</v>
      </c>
      <c r="G14" s="182" t="str">
        <f ca="1">IF(C14=$X$4,IF(ISERROR($V14),"Enter smelter details","RMI"),IF(ISERROR($V14),"",OFFSET('Smelter Look-up'!$F$4,$V14-4,0)))</f>
        <v>RMI</v>
      </c>
      <c r="H14" s="183">
        <f ca="1">IF(ISERROR($V14),"",OFFSET('Smelter Look-up'!$G$4,$V14-4,0))</f>
        <v>0</v>
      </c>
      <c r="I14" s="184" t="str">
        <f ca="1">IF(ISERROR($V14),"",OFFSET('Smelter Look-up'!$H$4,$V14-4,0))</f>
        <v>Twinsburg</v>
      </c>
      <c r="J14" s="184" t="str">
        <f ca="1">IF(ISERROR($V14),"",OFFSET('Smelter Look-up'!$I$4,$V14-4,0))</f>
        <v>Ohio</v>
      </c>
      <c r="K14" s="224"/>
      <c r="L14" s="224"/>
      <c r="M14" s="224"/>
      <c r="N14" s="224"/>
      <c r="O14" s="224"/>
      <c r="P14" s="185"/>
      <c r="Q14" s="225" t="s">
        <v>15829</v>
      </c>
      <c r="R14" s="182" t="str">
        <f ca="1">IF(ISERROR($V14),"",OFFSET('Smelter Look-up'!$C$4,$V14-4,0)&amp;"")</f>
        <v>Metallic Resources, Inc.</v>
      </c>
      <c r="S14" s="181" t="str">
        <f t="shared" ca="1" si="2"/>
        <v>US</v>
      </c>
      <c r="T14" s="181" t="str">
        <f ca="1">IF(B14="","",IF(ISERROR(MATCH($J14,SorP!$B$1:$B$6226,0)),"",INDIRECT("'SorP'!$A$"&amp;MATCH($S14&amp;$J14,SorP!C:C,0))))</f>
        <v>US-OH</v>
      </c>
      <c r="U14" s="201"/>
      <c r="V14" s="226">
        <f ca="1">IF(C14="",NA(),IF(OR(C14="Smelter not listed",C14="Smelter not yet identified"),MATCH($B14&amp;$D14,'Smelter Look-up'!$J:$J,0),MATCH($B14&amp;$C14,'Smelter Look-up'!$J:$J,0)))</f>
        <v>473</v>
      </c>
      <c r="X14" s="227">
        <f t="shared" ca="1" si="3"/>
        <v>0</v>
      </c>
      <c r="AB14" s="228" t="str">
        <f t="shared" ca="1" si="4"/>
        <v>TinMetallic Resources, Inc.</v>
      </c>
    </row>
    <row r="15" spans="1:34" s="227" customFormat="1" ht="20.100000000000001" customHeight="1">
      <c r="A15" s="262" t="s">
        <v>753</v>
      </c>
      <c r="B15" s="182" t="str">
        <f ca="1">IF(LEN(A15)=0,"",INDEX('Smelter Look-up'!$A:$A,MATCH($A15,'Smelter Look-up'!$E:$E,0)))</f>
        <v>Tin</v>
      </c>
      <c r="C15" s="186" t="str">
        <f ca="1">IF(LEN(A15)=0,"",INDEX('Smelter Look-up'!$C:$C,MATCH($A15,'Smelter Look-up'!$E:$E,0)))</f>
        <v>Mineracao Taboca S.A.</v>
      </c>
      <c r="D15" s="230"/>
      <c r="E15" s="182" t="str">
        <f ca="1">IF(ISERROR($V15),"",OFFSET('Smelter Look-up'!$D$4,$V15-4,0)&amp;"")</f>
        <v>BRAZIL</v>
      </c>
      <c r="F15" s="182" t="str">
        <f ca="1">IF(ISERROR($V15),"",OFFSET('Smelter Look-up'!$E$4,$V15-4,0))</f>
        <v>CID001173</v>
      </c>
      <c r="G15" s="182" t="str">
        <f ca="1">IF(C15=$X$4,IF(ISERROR($V15),"Enter smelter details","RMI"),IF(ISERROR($V15),"",OFFSET('Smelter Look-up'!$F$4,$V15-4,0)))</f>
        <v>RMI</v>
      </c>
      <c r="H15" s="183">
        <f ca="1">IF(ISERROR($V15),"",OFFSET('Smelter Look-up'!$G$4,$V15-4,0))</f>
        <v>0</v>
      </c>
      <c r="I15" s="184" t="str">
        <f ca="1">IF(ISERROR($V15),"",OFFSET('Smelter Look-up'!$H$4,$V15-4,0))</f>
        <v>Pirapora de Bom Jesus</v>
      </c>
      <c r="J15" s="184" t="str">
        <f ca="1">IF(ISERROR($V15),"",OFFSET('Smelter Look-up'!$I$4,$V15-4,0))</f>
        <v>São Paulo</v>
      </c>
      <c r="K15" s="224"/>
      <c r="L15" s="224"/>
      <c r="M15" s="224"/>
      <c r="N15" s="224"/>
      <c r="O15" s="224"/>
      <c r="P15" s="185"/>
      <c r="Q15" s="225" t="s">
        <v>15829</v>
      </c>
      <c r="R15" s="182" t="str">
        <f ca="1">IF(ISERROR($V15),"",OFFSET('Smelter Look-up'!$C$4,$V15-4,0)&amp;"")</f>
        <v>Mineracao Taboca S.A.</v>
      </c>
      <c r="S15" s="181" t="str">
        <f t="shared" ca="1" si="2"/>
        <v>BR</v>
      </c>
      <c r="T15" s="181" t="str">
        <f ca="1">IF(B15="","",IF(ISERROR(MATCH($J15,SorP!$B$1:$B$6226,0)),"",INDIRECT("'SorP'!$A$"&amp;MATCH($S15&amp;$J15,SorP!C:C,0))))</f>
        <v>BR-SP</v>
      </c>
      <c r="U15" s="201"/>
      <c r="V15" s="226">
        <f ca="1">IF(C15="",NA(),IF(OR(C15="Smelter not listed",C15="Smelter not yet identified"),MATCH($B15&amp;$D15,'Smelter Look-up'!$J:$J,0),MATCH($B15&amp;$C15,'Smelter Look-up'!$J:$J,0)))</f>
        <v>476</v>
      </c>
      <c r="X15" s="227">
        <f t="shared" ca="1" si="3"/>
        <v>0</v>
      </c>
      <c r="AB15" s="228" t="str">
        <f t="shared" ca="1" si="4"/>
        <v>TinMineracao Taboca S.A.</v>
      </c>
    </row>
    <row r="16" spans="1:34" s="227" customFormat="1" ht="20.100000000000001" customHeight="1">
      <c r="A16" s="262" t="s">
        <v>754</v>
      </c>
      <c r="B16" s="182" t="str">
        <f ca="1">IF(LEN(A16)=0,"",INDEX('Smelter Look-up'!$A:$A,MATCH($A16,'Smelter Look-up'!$E:$E,0)))</f>
        <v>Tin</v>
      </c>
      <c r="C16" s="186" t="str">
        <f ca="1">IF(LEN(A16)=0,"",INDEX('Smelter Look-up'!$C:$C,MATCH($A16,'Smelter Look-up'!$E:$E,0)))</f>
        <v>Minsur</v>
      </c>
      <c r="D16" s="230"/>
      <c r="E16" s="182" t="str">
        <f ca="1">IF(ISERROR($V16),"",OFFSET('Smelter Look-up'!$D$4,$V16-4,0)&amp;"")</f>
        <v>PERU</v>
      </c>
      <c r="F16" s="182" t="str">
        <f ca="1">IF(ISERROR($V16),"",OFFSET('Smelter Look-up'!$E$4,$V16-4,0))</f>
        <v>CID001182</v>
      </c>
      <c r="G16" s="182" t="str">
        <f ca="1">IF(C16=$X$4,IF(ISERROR($V16),"Enter smelter details","RMI"),IF(ISERROR($V16),"",OFFSET('Smelter Look-up'!$F$4,$V16-4,0)))</f>
        <v>RMI</v>
      </c>
      <c r="H16" s="183">
        <f ca="1">IF(ISERROR($V16),"",OFFSET('Smelter Look-up'!$G$4,$V16-4,0))</f>
        <v>0</v>
      </c>
      <c r="I16" s="184" t="str">
        <f ca="1">IF(ISERROR($V16),"",OFFSET('Smelter Look-up'!$H$4,$V16-4,0))</f>
        <v>Paracas</v>
      </c>
      <c r="J16" s="184" t="str">
        <f ca="1">IF(ISERROR($V16),"",OFFSET('Smelter Look-up'!$I$4,$V16-4,0))</f>
        <v>Ika</v>
      </c>
      <c r="K16" s="224"/>
      <c r="L16" s="224"/>
      <c r="M16" s="224"/>
      <c r="N16" s="224"/>
      <c r="O16" s="224"/>
      <c r="P16" s="185"/>
      <c r="Q16" s="225" t="s">
        <v>15829</v>
      </c>
      <c r="R16" s="182" t="str">
        <f ca="1">IF(ISERROR($V16),"",OFFSET('Smelter Look-up'!$C$4,$V16-4,0)&amp;"")</f>
        <v>Minsur</v>
      </c>
      <c r="S16" s="181" t="str">
        <f t="shared" ca="1" si="2"/>
        <v>PE</v>
      </c>
      <c r="T16" s="181" t="str">
        <f ca="1">IF(B16="","",IF(ISERROR(MATCH($J16,SorP!$B$1:$B$6226,0)),"",INDIRECT("'SorP'!$A$"&amp;MATCH($S16&amp;$J16,SorP!C:C,0))))</f>
        <v>PE-ICA</v>
      </c>
      <c r="U16" s="201"/>
      <c r="V16" s="226">
        <f ca="1">IF(C16="",NA(),IF(OR(C16="Smelter not listed",C16="Smelter not yet identified"),MATCH($B16&amp;$D16,'Smelter Look-up'!$J:$J,0),MATCH($B16&amp;$C16,'Smelter Look-up'!$J:$J,0)))</f>
        <v>481</v>
      </c>
      <c r="X16" s="227">
        <f t="shared" ca="1" si="3"/>
        <v>0</v>
      </c>
      <c r="AB16" s="228" t="str">
        <f t="shared" ca="1" si="4"/>
        <v>TinMinsur</v>
      </c>
    </row>
    <row r="17" spans="1:28" s="227" customFormat="1" ht="20.100000000000001" customHeight="1">
      <c r="A17" s="262" t="s">
        <v>755</v>
      </c>
      <c r="B17" s="182" t="str">
        <f ca="1">IF(LEN(A17)=0,"",INDEX('Smelter Look-up'!$A:$A,MATCH($A17,'Smelter Look-up'!$E:$E,0)))</f>
        <v>Tin</v>
      </c>
      <c r="C17" s="186" t="str">
        <f ca="1">IF(LEN(A17)=0,"",INDEX('Smelter Look-up'!$C:$C,MATCH($A17,'Smelter Look-up'!$E:$E,0)))</f>
        <v>Mitsubishi Materials Corporation</v>
      </c>
      <c r="D17" s="230"/>
      <c r="E17" s="182" t="str">
        <f ca="1">IF(ISERROR($V17),"",OFFSET('Smelter Look-up'!$D$4,$V17-4,0)&amp;"")</f>
        <v>JAPAN</v>
      </c>
      <c r="F17" s="182" t="str">
        <f ca="1">IF(ISERROR($V17),"",OFFSET('Smelter Look-up'!$E$4,$V17-4,0))</f>
        <v>CID001191</v>
      </c>
      <c r="G17" s="182" t="str">
        <f ca="1">IF(C17=$X$4,IF(ISERROR($V17),"Enter smelter details","RMI"),IF(ISERROR($V17),"",OFFSET('Smelter Look-up'!$F$4,$V17-4,0)))</f>
        <v>RMI</v>
      </c>
      <c r="H17" s="183">
        <f ca="1">IF(ISERROR($V17),"",OFFSET('Smelter Look-up'!$G$4,$V17-4,0))</f>
        <v>0</v>
      </c>
      <c r="I17" s="184" t="str">
        <f ca="1">IF(ISERROR($V17),"",OFFSET('Smelter Look-up'!$H$4,$V17-4,0))</f>
        <v>Asago</v>
      </c>
      <c r="J17" s="184" t="str">
        <f ca="1">IF(ISERROR($V17),"",OFFSET('Smelter Look-up'!$I$4,$V17-4,0))</f>
        <v>Hyôgo</v>
      </c>
      <c r="K17" s="224"/>
      <c r="L17" s="224"/>
      <c r="M17" s="224"/>
      <c r="N17" s="224"/>
      <c r="O17" s="224"/>
      <c r="P17" s="185"/>
      <c r="Q17" s="225" t="s">
        <v>15829</v>
      </c>
      <c r="R17" s="182" t="str">
        <f ca="1">IF(ISERROR($V17),"",OFFSET('Smelter Look-up'!$C$4,$V17-4,0)&amp;"")</f>
        <v>Mitsubishi Materials Corporation</v>
      </c>
      <c r="S17" s="181" t="str">
        <f t="shared" ca="1" si="2"/>
        <v>JP</v>
      </c>
      <c r="T17" s="181" t="str">
        <f ca="1">IF(B17="","",IF(ISERROR(MATCH($J17,SorP!$B$1:$B$6226,0)),"",INDIRECT("'SorP'!$A$"&amp;MATCH($S17&amp;$J17,SorP!C:C,0))))</f>
        <v>JP-28</v>
      </c>
      <c r="U17" s="201"/>
      <c r="V17" s="226">
        <f ca="1">IF(C17="",NA(),IF(OR(C17="Smelter not listed",C17="Smelter not yet identified"),MATCH($B17&amp;$D17,'Smelter Look-up'!$J:$J,0),MATCH($B17&amp;$C17,'Smelter Look-up'!$J:$J,0)))</f>
        <v>482</v>
      </c>
      <c r="X17" s="227">
        <f t="shared" ca="1" si="3"/>
        <v>0</v>
      </c>
      <c r="AB17" s="228" t="str">
        <f t="shared" ca="1" si="4"/>
        <v>TinMitsubishi Materials Corporation</v>
      </c>
    </row>
    <row r="18" spans="1:28" s="227" customFormat="1" ht="20.100000000000001" customHeight="1">
      <c r="A18" s="181" t="s">
        <v>1746</v>
      </c>
      <c r="B18" s="182" t="str">
        <f ca="1">IF(LEN(A18)=0,"",INDEX('Smelter Look-up'!$A:$A,MATCH($A18,'Smelter Look-up'!$E:$E,0)))</f>
        <v>Tin</v>
      </c>
      <c r="C18" s="186" t="str">
        <f ca="1">IF(LEN(A18)=0,"",INDEX('Smelter Look-up'!$C:$C,MATCH($A18,'Smelter Look-up'!$E:$E,0)))</f>
        <v>Jiangxi New Nanshan Technology Ltd.</v>
      </c>
      <c r="D18" s="230"/>
      <c r="E18" s="182" t="str">
        <f ca="1">IF(ISERROR($V18),"",OFFSET('Smelter Look-up'!$D$4,$V18-4,0)&amp;"")</f>
        <v>CHINA</v>
      </c>
      <c r="F18" s="182" t="str">
        <f ca="1">IF(ISERROR($V18),"",OFFSET('Smelter Look-up'!$E$4,$V18-4,0))</f>
        <v>CID001231</v>
      </c>
      <c r="G18" s="182" t="str">
        <f ca="1">IF(C18=$X$4,IF(ISERROR($V18),"Enter smelter details","RMI"),IF(ISERROR($V18),"",OFFSET('Smelter Look-up'!$F$4,$V18-4,0)))</f>
        <v>RMI</v>
      </c>
      <c r="H18" s="183">
        <f ca="1">IF(ISERROR($V18),"",OFFSET('Smelter Look-up'!$G$4,$V18-4,0))</f>
        <v>0</v>
      </c>
      <c r="I18" s="184" t="str">
        <f ca="1">IF(ISERROR($V18),"",OFFSET('Smelter Look-up'!$H$4,$V18-4,0))</f>
        <v>Ganzhou</v>
      </c>
      <c r="J18" s="184" t="str">
        <f ca="1">IF(ISERROR($V18),"",OFFSET('Smelter Look-up'!$I$4,$V18-4,0))</f>
        <v>Jiangxi Sheng</v>
      </c>
      <c r="K18" s="224"/>
      <c r="L18" s="224"/>
      <c r="M18" s="224"/>
      <c r="N18" s="224"/>
      <c r="O18" s="224"/>
      <c r="P18" s="185"/>
      <c r="Q18" s="225" t="s">
        <v>15829</v>
      </c>
      <c r="R18" s="182" t="str">
        <f ca="1">IF(ISERROR($V18),"",OFFSET('Smelter Look-up'!$C$4,$V18-4,0)&amp;"")</f>
        <v>Jiangxi New Nanshan Technology Ltd.</v>
      </c>
      <c r="S18" s="181" t="str">
        <f t="shared" ca="1" si="2"/>
        <v>CN</v>
      </c>
      <c r="T18" s="181" t="str">
        <f ca="1">IF(B18="","",IF(ISERROR(MATCH($J18,SorP!$B$1:$B$6226,0)),"",INDIRECT("'SorP'!$A$"&amp;MATCH($S18&amp;$J18,SorP!C:C,0))))</f>
        <v>CN-JX</v>
      </c>
      <c r="U18" s="201"/>
      <c r="V18" s="226">
        <f ca="1">IF(C18="",NA(),IF(OR(C18="Smelter not listed",C18="Smelter not yet identified"),MATCH($B18&amp;$D18,'Smelter Look-up'!$J:$J,0),MATCH($B18&amp;$C18,'Smelter Look-up'!$J:$J,0)))</f>
        <v>458</v>
      </c>
      <c r="X18" s="227">
        <f t="shared" ca="1" si="3"/>
        <v>0</v>
      </c>
      <c r="AB18" s="228" t="str">
        <f t="shared" ca="1" si="4"/>
        <v>TinJiangxi New Nanshan Technology Ltd.</v>
      </c>
    </row>
    <row r="19" spans="1:28" s="227" customFormat="1" ht="76.5">
      <c r="A19" s="181" t="s">
        <v>757</v>
      </c>
      <c r="B19" s="182" t="str">
        <f ca="1">IF(LEN(A19)=0,"",INDEX('Smelter Look-up'!$A:$A,MATCH($A19,'Smelter Look-up'!$E:$E,0)))</f>
        <v>Tin</v>
      </c>
      <c r="C19" s="186" t="str">
        <f ca="1">IF(LEN(A19)=0,"",INDEX('Smelter Look-up'!$C:$C,MATCH($A19,'Smelter Look-up'!$E:$E,0)))</f>
        <v>O.M. Manufacturing (Thailand) Co., Ltd.</v>
      </c>
      <c r="D19" s="230"/>
      <c r="E19" s="182" t="str">
        <f ca="1">IF(ISERROR($V19),"",OFFSET('Smelter Look-up'!$D$4,$V19-4,0)&amp;"")</f>
        <v>THAILAND</v>
      </c>
      <c r="F19" s="182" t="str">
        <f ca="1">IF(ISERROR($V19),"",OFFSET('Smelter Look-up'!$E$4,$V19-4,0))</f>
        <v>CID001314</v>
      </c>
      <c r="G19" s="182" t="str">
        <f ca="1">IF(C19=$X$4,IF(ISERROR($V19),"Enter smelter details","RMI"),IF(ISERROR($V19),"",OFFSET('Smelter Look-up'!$F$4,$V19-4,0)))</f>
        <v>RMI</v>
      </c>
      <c r="H19" s="183">
        <f ca="1">IF(ISERROR($V19),"",OFFSET('Smelter Look-up'!$G$4,$V19-4,0))</f>
        <v>0</v>
      </c>
      <c r="I19" s="184" t="str">
        <f ca="1">IF(ISERROR($V19),"",OFFSET('Smelter Look-up'!$H$4,$V19-4,0))</f>
        <v>Nongkham Sriracha</v>
      </c>
      <c r="J19" s="184" t="str">
        <f ca="1">IF(ISERROR($V19),"",OFFSET('Smelter Look-up'!$I$4,$V19-4,0))</f>
        <v>Chon Buri</v>
      </c>
      <c r="K19" s="224"/>
      <c r="L19" s="224"/>
      <c r="M19" s="224"/>
      <c r="N19" s="224"/>
      <c r="O19" s="224"/>
      <c r="P19" s="185"/>
      <c r="Q19" s="225" t="s">
        <v>15829</v>
      </c>
      <c r="R19" s="182" t="str">
        <f ca="1">IF(ISERROR($V19),"",OFFSET('Smelter Look-up'!$C$4,$V19-4,0)&amp;"")</f>
        <v>O.M. Manufacturing (Thailand) Co., Ltd.</v>
      </c>
      <c r="S19" s="181" t="str">
        <f t="shared" ca="1" si="2"/>
        <v>TH</v>
      </c>
      <c r="T19" s="181" t="str">
        <f ca="1">IF(B19="","",IF(ISERROR(MATCH($J19,SorP!$B$1:$B$6226,0)),"",INDIRECT("'SorP'!$A$"&amp;MATCH($S19&amp;$J19,SorP!C:C,0))))</f>
        <v>TH-20</v>
      </c>
      <c r="U19" s="201"/>
      <c r="V19" s="226">
        <f ca="1">IF(C19="",NA(),IF(OR(C19="Smelter not listed",C19="Smelter not yet identified"),MATCH($B19&amp;$D19,'Smelter Look-up'!$J:$J,0),MATCH($B19&amp;$C19,'Smelter Look-up'!$J:$J,0)))</f>
        <v>490</v>
      </c>
      <c r="X19" s="227">
        <f t="shared" ca="1" si="3"/>
        <v>0</v>
      </c>
      <c r="AB19" s="228" t="str">
        <f t="shared" ca="1" si="4"/>
        <v>TinO.M. Manufacturing (Thailand) Co., Ltd.</v>
      </c>
    </row>
    <row r="20" spans="1:28" s="227" customFormat="1" ht="63.75">
      <c r="A20" s="181" t="s">
        <v>758</v>
      </c>
      <c r="B20" s="182" t="str">
        <f ca="1">IF(LEN(A20)=0,"",INDEX('Smelter Look-up'!$A:$A,MATCH($A20,'Smelter Look-up'!$E:$E,0)))</f>
        <v>Tin</v>
      </c>
      <c r="C20" s="186" t="str">
        <f ca="1">IF(LEN(A20)=0,"",INDEX('Smelter Look-up'!$C:$C,MATCH($A20,'Smelter Look-up'!$E:$E,0)))</f>
        <v>Operaciones Metalurgicas S.A.</v>
      </c>
      <c r="D20" s="230"/>
      <c r="E20" s="182" t="str">
        <f ca="1">IF(ISERROR($V20),"",OFFSET('Smelter Look-up'!$D$4,$V20-4,0)&amp;"")</f>
        <v>BOLIVIA (PLURINATIONAL STATE OF)</v>
      </c>
      <c r="F20" s="182" t="str">
        <f ca="1">IF(ISERROR($V20),"",OFFSET('Smelter Look-up'!$E$4,$V20-4,0))</f>
        <v>CID001337</v>
      </c>
      <c r="G20" s="182" t="str">
        <f ca="1">IF(C20=$X$4,IF(ISERROR($V20),"Enter smelter details","RMI"),IF(ISERROR($V20),"",OFFSET('Smelter Look-up'!$F$4,$V20-4,0)))</f>
        <v>RMI</v>
      </c>
      <c r="H20" s="183">
        <f ca="1">IF(ISERROR($V20),"",OFFSET('Smelter Look-up'!$G$4,$V20-4,0))</f>
        <v>0</v>
      </c>
      <c r="I20" s="184" t="str">
        <f ca="1">IF(ISERROR($V20),"",OFFSET('Smelter Look-up'!$H$4,$V20-4,0))</f>
        <v>Oruro</v>
      </c>
      <c r="J20" s="184" t="str">
        <f ca="1">IF(ISERROR($V20),"",OFFSET('Smelter Look-up'!$I$4,$V20-4,0))</f>
        <v>Oruro</v>
      </c>
      <c r="K20" s="224"/>
      <c r="L20" s="224"/>
      <c r="M20" s="224"/>
      <c r="N20" s="224"/>
      <c r="O20" s="224"/>
      <c r="P20" s="185"/>
      <c r="Q20" s="225" t="s">
        <v>15829</v>
      </c>
      <c r="R20" s="182" t="str">
        <f ca="1">IF(ISERROR($V20),"",OFFSET('Smelter Look-up'!$C$4,$V20-4,0)&amp;"")</f>
        <v>Operaciones Metalurgicas S.A.</v>
      </c>
      <c r="S20" s="181" t="str">
        <f t="shared" ca="1" si="2"/>
        <v>BO</v>
      </c>
      <c r="T20" s="181" t="str">
        <f ca="1">IF(B20="","",IF(ISERROR(MATCH($J20,SorP!$B$1:$B$6226,0)),"",INDIRECT("'SorP'!$A$"&amp;MATCH($S20&amp;$J20,SorP!C:C,0))))</f>
        <v>BO-O</v>
      </c>
      <c r="U20" s="201"/>
      <c r="V20" s="226">
        <f ca="1">IF(C20="",NA(),IF(OR(C20="Smelter not listed",C20="Smelter not yet identified"),MATCH($B20&amp;$D20,'Smelter Look-up'!$J:$J,0),MATCH($B20&amp;$C20,'Smelter Look-up'!$J:$J,0)))</f>
        <v>493</v>
      </c>
      <c r="X20" s="227">
        <f t="shared" ca="1" si="3"/>
        <v>0</v>
      </c>
      <c r="AB20" s="228" t="str">
        <f t="shared" ca="1" si="4"/>
        <v>TinOperaciones Metalurgicas S.A.</v>
      </c>
    </row>
    <row r="21" spans="1:28" s="227" customFormat="1" ht="51">
      <c r="A21" s="181" t="s">
        <v>759</v>
      </c>
      <c r="B21" s="182" t="str">
        <f ca="1">IF(LEN(A21)=0,"",INDEX('Smelter Look-up'!$A:$A,MATCH($A21,'Smelter Look-up'!$E:$E,0)))</f>
        <v>Tin</v>
      </c>
      <c r="C21" s="186" t="str">
        <f ca="1">IF(LEN(A21)=0,"",INDEX('Smelter Look-up'!$C:$C,MATCH($A21,'Smelter Look-up'!$E:$E,0)))</f>
        <v>PT Mitra Stania Prima</v>
      </c>
      <c r="D21" s="230"/>
      <c r="E21" s="182" t="str">
        <f ca="1">IF(ISERROR($V21),"",OFFSET('Smelter Look-up'!$D$4,$V21-4,0)&amp;"")</f>
        <v>INDONESIA</v>
      </c>
      <c r="F21" s="182" t="str">
        <f ca="1">IF(ISERROR($V21),"",OFFSET('Smelter Look-up'!$E$4,$V21-4,0))</f>
        <v>CID001453</v>
      </c>
      <c r="G21" s="182" t="str">
        <f ca="1">IF(C21=$X$4,IF(ISERROR($V21),"Enter smelter details","RMI"),IF(ISERROR($V21),"",OFFSET('Smelter Look-up'!$F$4,$V21-4,0)))</f>
        <v>RMI</v>
      </c>
      <c r="H21" s="183">
        <f ca="1">IF(ISERROR($V21),"",OFFSET('Smelter Look-up'!$G$4,$V21-4,0))</f>
        <v>0</v>
      </c>
      <c r="I21" s="184" t="str">
        <f ca="1">IF(ISERROR($V21),"",OFFSET('Smelter Look-up'!$H$4,$V21-4,0))</f>
        <v>Sungailiat</v>
      </c>
      <c r="J21" s="184" t="str">
        <f ca="1">IF(ISERROR($V21),"",OFFSET('Smelter Look-up'!$I$4,$V21-4,0))</f>
        <v>Kepulauan Bangka Belitung</v>
      </c>
      <c r="K21" s="224"/>
      <c r="L21" s="224"/>
      <c r="M21" s="224"/>
      <c r="N21" s="224"/>
      <c r="O21" s="224"/>
      <c r="P21" s="185"/>
      <c r="Q21" s="225" t="s">
        <v>15829</v>
      </c>
      <c r="R21" s="182" t="str">
        <f ca="1">IF(ISERROR($V21),"",OFFSET('Smelter Look-up'!$C$4,$V21-4,0)&amp;"")</f>
        <v>PT Mitra Stania Prima</v>
      </c>
      <c r="S21" s="181" t="str">
        <f t="shared" ca="1" si="2"/>
        <v>ID</v>
      </c>
      <c r="T21" s="181" t="str">
        <f ca="1">IF(B21="","",IF(ISERROR(MATCH($J21,SorP!$B$1:$B$6226,0)),"",INDIRECT("'SorP'!$A$"&amp;MATCH($S21&amp;$J21,SorP!C:C,0))))</f>
        <v>ID-BB</v>
      </c>
      <c r="U21" s="201"/>
      <c r="V21" s="226">
        <f ca="1">IF(C21="",NA(),IF(OR(C21="Smelter not listed",C21="Smelter not yet identified"),MATCH($B21&amp;$D21,'Smelter Look-up'!$J:$J,0),MATCH($B21&amp;$C21,'Smelter Look-up'!$J:$J,0)))</f>
        <v>502</v>
      </c>
      <c r="X21" s="227">
        <f t="shared" ca="1" si="3"/>
        <v>0</v>
      </c>
      <c r="AB21" s="228" t="str">
        <f t="shared" ca="1" si="4"/>
        <v>TinPT Mitra Stania Prima</v>
      </c>
    </row>
    <row r="22" spans="1:28" s="227" customFormat="1" ht="51">
      <c r="A22" s="181" t="s">
        <v>15714</v>
      </c>
      <c r="B22" s="182" t="str">
        <f ca="1">IF(LEN(A22)=0,"",INDEX('Smelter Look-up'!$A:$A,MATCH($A22,'Smelter Look-up'!$E:$E,0)))</f>
        <v>Tin</v>
      </c>
      <c r="C22" s="186" t="str">
        <f ca="1">IF(LEN(A22)=0,"",INDEX('Smelter Look-up'!$C:$C,MATCH($A22,'Smelter Look-up'!$E:$E,0)))</f>
        <v>PT Prima Timah Utama</v>
      </c>
      <c r="D22" s="230"/>
      <c r="E22" s="182" t="str">
        <f ca="1">IF(ISERROR($V22),"",OFFSET('Smelter Look-up'!$D$4,$V22-4,0)&amp;"")</f>
        <v>INDONESIA</v>
      </c>
      <c r="F22" s="182" t="str">
        <f ca="1">IF(ISERROR($V22),"",OFFSET('Smelter Look-up'!$E$4,$V22-4,0))</f>
        <v>CID001458</v>
      </c>
      <c r="G22" s="182" t="str">
        <f ca="1">IF(C22=$X$4,IF(ISERROR($V22),"Enter smelter details","RMI"),IF(ISERROR($V22),"",OFFSET('Smelter Look-up'!$F$4,$V22-4,0)))</f>
        <v>RMI</v>
      </c>
      <c r="H22" s="183">
        <f ca="1">IF(ISERROR($V22),"",OFFSET('Smelter Look-up'!$G$4,$V22-4,0))</f>
        <v>0</v>
      </c>
      <c r="I22" s="184" t="str">
        <f ca="1">IF(ISERROR($V22),"",OFFSET('Smelter Look-up'!$H$4,$V22-4,0))</f>
        <v>Pangkal Pinang</v>
      </c>
      <c r="J22" s="184" t="str">
        <f ca="1">IF(ISERROR($V22),"",OFFSET('Smelter Look-up'!$I$4,$V22-4,0))</f>
        <v>Kepulauan Bangka Belitung</v>
      </c>
      <c r="K22" s="224"/>
      <c r="L22" s="224"/>
      <c r="M22" s="224"/>
      <c r="N22" s="224"/>
      <c r="O22" s="224"/>
      <c r="P22" s="185"/>
      <c r="Q22" s="225" t="s">
        <v>15829</v>
      </c>
      <c r="R22" s="182" t="str">
        <f ca="1">IF(ISERROR($V22),"",OFFSET('Smelter Look-up'!$C$4,$V22-4,0)&amp;"")</f>
        <v>PT Prima Timah Utama</v>
      </c>
      <c r="S22" s="181" t="str">
        <f t="shared" ca="1" si="2"/>
        <v>ID</v>
      </c>
      <c r="T22" s="181" t="str">
        <f ca="1">IF(B22="","",IF(ISERROR(MATCH($J22,SorP!$B$1:$B$6226,0)),"",INDIRECT("'SorP'!$A$"&amp;MATCH($S22&amp;$J22,SorP!C:C,0))))</f>
        <v>ID-BB</v>
      </c>
      <c r="U22" s="201"/>
      <c r="V22" s="226">
        <f ca="1">IF(C22="",NA(),IF(OR(C22="Smelter not listed",C22="Smelter not yet identified"),MATCH($B22&amp;$D22,'Smelter Look-up'!$J:$J,0),MATCH($B22&amp;$C22,'Smelter Look-up'!$J:$J,0)))</f>
        <v>505</v>
      </c>
      <c r="X22" s="227">
        <f t="shared" ca="1" si="3"/>
        <v>0</v>
      </c>
      <c r="AB22" s="228" t="str">
        <f t="shared" ca="1" si="4"/>
        <v>TinPT Prima Timah Utama</v>
      </c>
    </row>
    <row r="23" spans="1:28" s="227" customFormat="1" ht="51">
      <c r="A23" s="181" t="s">
        <v>777</v>
      </c>
      <c r="B23" s="182" t="str">
        <f ca="1">IF(LEN(A23)=0,"",INDEX('Smelter Look-up'!$A:$A,MATCH($A23,'Smelter Look-up'!$E:$E,0)))</f>
        <v>Tin</v>
      </c>
      <c r="C23" s="186" t="str">
        <f ca="1">IF(LEN(A23)=0,"",INDEX('Smelter Look-up'!$C:$C,MATCH($A23,'Smelter Look-up'!$E:$E,0)))</f>
        <v>PT Timah Tbk Kundur</v>
      </c>
      <c r="D23" s="230"/>
      <c r="E23" s="182" t="str">
        <f ca="1">IF(ISERROR($V23),"",OFFSET('Smelter Look-up'!$D$4,$V23-4,0)&amp;"")</f>
        <v>INDONESIA</v>
      </c>
      <c r="F23" s="182" t="str">
        <f ca="1">IF(ISERROR($V23),"",OFFSET('Smelter Look-up'!$E$4,$V23-4,0))</f>
        <v>CID001477</v>
      </c>
      <c r="G23" s="182" t="str">
        <f ca="1">IF(C23=$X$4,IF(ISERROR($V23),"Enter smelter details","RMI"),IF(ISERROR($V23),"",OFFSET('Smelter Look-up'!$F$4,$V23-4,0)))</f>
        <v>RMI</v>
      </c>
      <c r="H23" s="183">
        <f ca="1">IF(ISERROR($V23),"",OFFSET('Smelter Look-up'!$G$4,$V23-4,0))</f>
        <v>0</v>
      </c>
      <c r="I23" s="184" t="str">
        <f ca="1">IF(ISERROR($V23),"",OFFSET('Smelter Look-up'!$H$4,$V23-4,0))</f>
        <v>Kundur</v>
      </c>
      <c r="J23" s="184" t="str">
        <f ca="1">IF(ISERROR($V23),"",OFFSET('Smelter Look-up'!$I$4,$V23-4,0))</f>
        <v>Riau</v>
      </c>
      <c r="K23" s="224"/>
      <c r="L23" s="224"/>
      <c r="M23" s="224"/>
      <c r="N23" s="224"/>
      <c r="O23" s="224"/>
      <c r="P23" s="185"/>
      <c r="Q23" s="225" t="s">
        <v>15829</v>
      </c>
      <c r="R23" s="182" t="str">
        <f ca="1">IF(ISERROR($V23),"",OFFSET('Smelter Look-up'!$C$4,$V23-4,0)&amp;"")</f>
        <v>PT Timah Tbk Kundur</v>
      </c>
      <c r="S23" s="181" t="str">
        <f t="shared" ca="1" si="2"/>
        <v>ID</v>
      </c>
      <c r="T23" s="181" t="str">
        <f ca="1">IF(B23="","",IF(ISERROR(MATCH($J23,SorP!$B$1:$B$6226,0)),"",INDIRECT("'SorP'!$A$"&amp;MATCH($S23&amp;$J23,SorP!C:C,0))))</f>
        <v>ID-RI</v>
      </c>
      <c r="U23" s="201"/>
      <c r="V23" s="226">
        <f ca="1">IF(C23="",NA(),IF(OR(C23="Smelter not listed",C23="Smelter not yet identified"),MATCH($B23&amp;$D23,'Smelter Look-up'!$J:$J,0),MATCH($B23&amp;$C23,'Smelter Look-up'!$J:$J,0)))</f>
        <v>509</v>
      </c>
      <c r="X23" s="227">
        <f t="shared" ca="1" si="3"/>
        <v>0</v>
      </c>
      <c r="AB23" s="228" t="str">
        <f t="shared" ca="1" si="4"/>
        <v>TinPT Timah Tbk Kundur</v>
      </c>
    </row>
    <row r="24" spans="1:28" s="227" customFormat="1" ht="51">
      <c r="A24" s="181" t="s">
        <v>760</v>
      </c>
      <c r="B24" s="182" t="str">
        <f ca="1">IF(LEN(A24)=0,"",INDEX('Smelter Look-up'!$A:$A,MATCH($A24,'Smelter Look-up'!$E:$E,0)))</f>
        <v>Tin</v>
      </c>
      <c r="C24" s="186" t="str">
        <f ca="1">IF(LEN(A24)=0,"",INDEX('Smelter Look-up'!$C:$C,MATCH($A24,'Smelter Look-up'!$E:$E,0)))</f>
        <v>PT Timah Tbk Mentok</v>
      </c>
      <c r="D24" s="230"/>
      <c r="E24" s="182" t="str">
        <f ca="1">IF(ISERROR($V24),"",OFFSET('Smelter Look-up'!$D$4,$V24-4,0)&amp;"")</f>
        <v>INDONESIA</v>
      </c>
      <c r="F24" s="182" t="str">
        <f ca="1">IF(ISERROR($V24),"",OFFSET('Smelter Look-up'!$E$4,$V24-4,0))</f>
        <v>CID001482</v>
      </c>
      <c r="G24" s="182" t="str">
        <f ca="1">IF(C24=$X$4,IF(ISERROR($V24),"Enter smelter details","RMI"),IF(ISERROR($V24),"",OFFSET('Smelter Look-up'!$F$4,$V24-4,0)))</f>
        <v>RMI</v>
      </c>
      <c r="H24" s="183">
        <f ca="1">IF(ISERROR($V24),"",OFFSET('Smelter Look-up'!$G$4,$V24-4,0))</f>
        <v>0</v>
      </c>
      <c r="I24" s="184" t="str">
        <f ca="1">IF(ISERROR($V24),"",OFFSET('Smelter Look-up'!$H$4,$V24-4,0))</f>
        <v>Mentok</v>
      </c>
      <c r="J24" s="184" t="str">
        <f ca="1">IF(ISERROR($V24),"",OFFSET('Smelter Look-up'!$I$4,$V24-4,0))</f>
        <v>Kepulauan Bangka Belitung</v>
      </c>
      <c r="K24" s="224"/>
      <c r="L24" s="224"/>
      <c r="M24" s="224"/>
      <c r="N24" s="224"/>
      <c r="O24" s="224"/>
      <c r="P24" s="185"/>
      <c r="Q24" s="225" t="s">
        <v>15829</v>
      </c>
      <c r="R24" s="182" t="str">
        <f ca="1">IF(ISERROR($V24),"",OFFSET('Smelter Look-up'!$C$4,$V24-4,0)&amp;"")</f>
        <v>PT Timah Tbk Mentok</v>
      </c>
      <c r="S24" s="181" t="str">
        <f t="shared" ca="1" si="2"/>
        <v>ID</v>
      </c>
      <c r="T24" s="181" t="str">
        <f ca="1">IF(B24="","",IF(ISERROR(MATCH($J24,SorP!$B$1:$B$6226,0)),"",INDIRECT("'SorP'!$A$"&amp;MATCH($S24&amp;$J24,SorP!C:C,0))))</f>
        <v>ID-BB</v>
      </c>
      <c r="U24" s="201"/>
      <c r="V24" s="226">
        <f ca="1">IF(C24="",NA(),IF(OR(C24="Smelter not listed",C24="Smelter not yet identified"),MATCH($B24&amp;$D24,'Smelter Look-up'!$J:$J,0),MATCH($B24&amp;$C24,'Smelter Look-up'!$J:$J,0)))</f>
        <v>510</v>
      </c>
      <c r="X24" s="227">
        <f t="shared" ca="1" si="3"/>
        <v>0</v>
      </c>
      <c r="AB24" s="228" t="str">
        <f t="shared" ca="1" si="4"/>
        <v>TinPT Timah Tbk Mentok</v>
      </c>
    </row>
    <row r="25" spans="1:28" s="227" customFormat="1" ht="25.5">
      <c r="A25" s="181" t="s">
        <v>762</v>
      </c>
      <c r="B25" s="182" t="str">
        <f ca="1">IF(LEN(A25)=0,"",INDEX('Smelter Look-up'!$A:$A,MATCH($A25,'Smelter Look-up'!$E:$E,0)))</f>
        <v>Tin</v>
      </c>
      <c r="C25" s="186" t="str">
        <f ca="1">IF(LEN(A25)=0,"",INDEX('Smelter Look-up'!$C:$C,MATCH($A25,'Smelter Look-up'!$E:$E,0)))</f>
        <v>Rui Da Hung</v>
      </c>
      <c r="D25" s="230"/>
      <c r="E25" s="182" t="str">
        <f ca="1">IF(ISERROR($V25),"",OFFSET('Smelter Look-up'!$D$4,$V25-4,0)&amp;"")</f>
        <v>TAIWAN, PROVINCE OF CHINA</v>
      </c>
      <c r="F25" s="182" t="str">
        <f ca="1">IF(ISERROR($V25),"",OFFSET('Smelter Look-up'!$E$4,$V25-4,0))</f>
        <v>CID001539</v>
      </c>
      <c r="G25" s="182" t="str">
        <f ca="1">IF(C25=$X$4,IF(ISERROR($V25),"Enter smelter details","RMI"),IF(ISERROR($V25),"",OFFSET('Smelter Look-up'!$F$4,$V25-4,0)))</f>
        <v>RMI</v>
      </c>
      <c r="H25" s="183">
        <f ca="1">IF(ISERROR($V25),"",OFFSET('Smelter Look-up'!$G$4,$V25-4,0))</f>
        <v>0</v>
      </c>
      <c r="I25" s="184" t="str">
        <f ca="1">IF(ISERROR($V25),"",OFFSET('Smelter Look-up'!$H$4,$V25-4,0))</f>
        <v>Longtan Shiang Taoyuan</v>
      </c>
      <c r="J25" s="184" t="str">
        <f ca="1">IF(ISERROR($V25),"",OFFSET('Smelter Look-up'!$I$4,$V25-4,0))</f>
        <v>Taoyuan</v>
      </c>
      <c r="K25" s="224"/>
      <c r="L25" s="224"/>
      <c r="M25" s="224"/>
      <c r="N25" s="224"/>
      <c r="O25" s="224"/>
      <c r="P25" s="185"/>
      <c r="Q25" s="225" t="s">
        <v>15829</v>
      </c>
      <c r="R25" s="182" t="str">
        <f ca="1">IF(ISERROR($V25),"",OFFSET('Smelter Look-up'!$C$4,$V25-4,0)&amp;"")</f>
        <v>Rui Da Hung</v>
      </c>
      <c r="S25" s="181" t="str">
        <f t="shared" ca="1" si="2"/>
        <v>TW</v>
      </c>
      <c r="T25" s="181" t="str">
        <f ca="1">IF(B25="","",IF(ISERROR(MATCH($J25,SorP!$B$1:$B$6226,0)),"",INDIRECT("'SorP'!$A$"&amp;MATCH($S25&amp;$J25,SorP!C:C,0))))</f>
        <v>TW-TAO</v>
      </c>
      <c r="U25" s="201"/>
      <c r="V25" s="226">
        <f ca="1">IF(C25="",NA(),IF(OR(C25="Smelter not listed",C25="Smelter not yet identified"),MATCH($B25&amp;$D25,'Smelter Look-up'!$J:$J,0),MATCH($B25&amp;$C25,'Smelter Look-up'!$J:$J,0)))</f>
        <v>515</v>
      </c>
      <c r="X25" s="227">
        <f t="shared" ca="1" si="3"/>
        <v>0</v>
      </c>
      <c r="AB25" s="228" t="str">
        <f t="shared" ca="1" si="4"/>
        <v>TinRui Da Hung</v>
      </c>
    </row>
    <row r="26" spans="1:28" s="227" customFormat="1" ht="25.5">
      <c r="A26" s="181" t="s">
        <v>763</v>
      </c>
      <c r="B26" s="182" t="str">
        <f ca="1">IF(LEN(A26)=0,"",INDEX('Smelter Look-up'!$A:$A,MATCH($A26,'Smelter Look-up'!$E:$E,0)))</f>
        <v>Tin</v>
      </c>
      <c r="C26" s="186" t="str">
        <f ca="1">IF(LEN(A26)=0,"",INDEX('Smelter Look-up'!$C:$C,MATCH($A26,'Smelter Look-up'!$E:$E,0)))</f>
        <v>Thaisarco</v>
      </c>
      <c r="D26" s="230"/>
      <c r="E26" s="182" t="str">
        <f ca="1">IF(ISERROR($V26),"",OFFSET('Smelter Look-up'!$D$4,$V26-4,0)&amp;"")</f>
        <v>THAILAND</v>
      </c>
      <c r="F26" s="182" t="str">
        <f ca="1">IF(ISERROR($V26),"",OFFSET('Smelter Look-up'!$E$4,$V26-4,0))</f>
        <v>CID001898</v>
      </c>
      <c r="G26" s="182" t="str">
        <f ca="1">IF(C26=$X$4,IF(ISERROR($V26),"Enter smelter details","RMI"),IF(ISERROR($V26),"",OFFSET('Smelter Look-up'!$F$4,$V26-4,0)))</f>
        <v>RMI</v>
      </c>
      <c r="H26" s="183">
        <f ca="1">IF(ISERROR($V26),"",OFFSET('Smelter Look-up'!$G$4,$V26-4,0))</f>
        <v>0</v>
      </c>
      <c r="I26" s="184" t="str">
        <f ca="1">IF(ISERROR($V26),"",OFFSET('Smelter Look-up'!$H$4,$V26-4,0))</f>
        <v>Amphur Muang</v>
      </c>
      <c r="J26" s="184" t="str">
        <f ca="1">IF(ISERROR($V26),"",OFFSET('Smelter Look-up'!$I$4,$V26-4,0))</f>
        <v>Phuket</v>
      </c>
      <c r="K26" s="224"/>
      <c r="L26" s="224"/>
      <c r="M26" s="224"/>
      <c r="N26" s="224"/>
      <c r="O26" s="224"/>
      <c r="P26" s="185"/>
      <c r="Q26" s="225" t="s">
        <v>15829</v>
      </c>
      <c r="R26" s="182" t="str">
        <f ca="1">IF(ISERROR($V26),"",OFFSET('Smelter Look-up'!$C$4,$V26-4,0)&amp;"")</f>
        <v>Thaisarco</v>
      </c>
      <c r="S26" s="181" t="str">
        <f t="shared" ca="1" si="2"/>
        <v>TH</v>
      </c>
      <c r="T26" s="181" t="str">
        <f ca="1">IF(B26="","",IF(ISERROR(MATCH($J26,SorP!$B$1:$B$6226,0)),"",INDIRECT("'SorP'!$A$"&amp;MATCH($S26&amp;$J26,SorP!C:C,0))))</f>
        <v>TH-83</v>
      </c>
      <c r="U26" s="201"/>
      <c r="V26" s="226">
        <f ca="1">IF(C26="",NA(),IF(OR(C26="Smelter not listed",C26="Smelter not yet identified"),MATCH($B26&amp;$D26,'Smelter Look-up'!$J:$J,0),MATCH($B26&amp;$C26,'Smelter Look-up'!$J:$J,0)))</f>
        <v>521</v>
      </c>
      <c r="X26" s="227">
        <f t="shared" ca="1" si="3"/>
        <v>0</v>
      </c>
      <c r="AB26" s="228" t="str">
        <f t="shared" ca="1" si="4"/>
        <v>TinThaisarco</v>
      </c>
    </row>
    <row r="27" spans="1:28" s="227" customFormat="1" ht="89.25">
      <c r="A27" s="181" t="s">
        <v>764</v>
      </c>
      <c r="B27" s="182" t="str">
        <f ca="1">IF(LEN(A27)=0,"",INDEX('Smelter Look-up'!$A:$A,MATCH($A27,'Smelter Look-up'!$E:$E,0)))</f>
        <v>Tin</v>
      </c>
      <c r="C27" s="186" t="str">
        <f ca="1">IF(LEN(A27)=0,"",INDEX('Smelter Look-up'!$C:$C,MATCH($A27,'Smelter Look-up'!$E:$E,0)))</f>
        <v>White Solder Metalurgia e Mineracao Ltda.</v>
      </c>
      <c r="D27" s="230"/>
      <c r="E27" s="182" t="str">
        <f ca="1">IF(ISERROR($V27),"",OFFSET('Smelter Look-up'!$D$4,$V27-4,0)&amp;"")</f>
        <v>BRAZIL</v>
      </c>
      <c r="F27" s="182" t="str">
        <f ca="1">IF(ISERROR($V27),"",OFFSET('Smelter Look-up'!$E$4,$V27-4,0))</f>
        <v>CID002036</v>
      </c>
      <c r="G27" s="182" t="str">
        <f ca="1">IF(C27=$X$4,IF(ISERROR($V27),"Enter smelter details","RMI"),IF(ISERROR($V27),"",OFFSET('Smelter Look-up'!$F$4,$V27-4,0)))</f>
        <v>RMI</v>
      </c>
      <c r="H27" s="183">
        <f ca="1">IF(ISERROR($V27),"",OFFSET('Smelter Look-up'!$G$4,$V27-4,0))</f>
        <v>0</v>
      </c>
      <c r="I27" s="184" t="str">
        <f ca="1">IF(ISERROR($V27),"",OFFSET('Smelter Look-up'!$H$4,$V27-4,0))</f>
        <v>Ariquemes</v>
      </c>
      <c r="J27" s="184" t="str">
        <f ca="1">IF(ISERROR($V27),"",OFFSET('Smelter Look-up'!$I$4,$V27-4,0))</f>
        <v>Rondônia</v>
      </c>
      <c r="K27" s="224"/>
      <c r="L27" s="224"/>
      <c r="M27" s="224"/>
      <c r="N27" s="224"/>
      <c r="O27" s="224"/>
      <c r="P27" s="185"/>
      <c r="Q27" s="225" t="s">
        <v>15829</v>
      </c>
      <c r="R27" s="182" t="str">
        <f ca="1">IF(ISERROR($V27),"",OFFSET('Smelter Look-up'!$C$4,$V27-4,0)&amp;"")</f>
        <v>White Solder Metalurgia e Mineracao Ltda.</v>
      </c>
      <c r="S27" s="181" t="str">
        <f t="shared" ca="1" si="2"/>
        <v>BR</v>
      </c>
      <c r="T27" s="181" t="str">
        <f ca="1">IF(B27="","",IF(ISERROR(MATCH($J27,SorP!$B$1:$B$6226,0)),"",INDIRECT("'SorP'!$A$"&amp;MATCH($S27&amp;$J27,SorP!C:C,0))))</f>
        <v>BR-RO</v>
      </c>
      <c r="U27" s="201"/>
      <c r="V27" s="226">
        <f ca="1">IF(C27="",NA(),IF(OR(C27="Smelter not listed",C27="Smelter not yet identified"),MATCH($B27&amp;$D27,'Smelter Look-up'!$J:$J,0),MATCH($B27&amp;$C27,'Smelter Look-up'!$J:$J,0)))</f>
        <v>530</v>
      </c>
      <c r="X27" s="227">
        <f t="shared" ca="1" si="3"/>
        <v>0</v>
      </c>
      <c r="AB27" s="228" t="str">
        <f t="shared" ca="1" si="4"/>
        <v>TinWhite Solder Metalurgia e Mineracao Ltda.</v>
      </c>
    </row>
    <row r="28" spans="1:28" s="227" customFormat="1" ht="102">
      <c r="A28" s="181" t="s">
        <v>765</v>
      </c>
      <c r="B28" s="182" t="str">
        <f ca="1">IF(LEN(A28)=0,"",INDEX('Smelter Look-up'!$A:$A,MATCH($A28,'Smelter Look-up'!$E:$E,0)))</f>
        <v>Tin</v>
      </c>
      <c r="C28" s="186" t="str">
        <f ca="1">IF(LEN(A28)=0,"",INDEX('Smelter Look-up'!$C:$C,MATCH($A28,'Smelter Look-up'!$E:$E,0)))</f>
        <v>Yunnan Chengfeng Non-ferrous Metals Co., Ltd.</v>
      </c>
      <c r="D28" s="230"/>
      <c r="E28" s="182" t="str">
        <f ca="1">IF(ISERROR($V28),"",OFFSET('Smelter Look-up'!$D$4,$V28-4,0)&amp;"")</f>
        <v>CHINA</v>
      </c>
      <c r="F28" s="182" t="str">
        <f ca="1">IF(ISERROR($V28),"",OFFSET('Smelter Look-up'!$E$4,$V28-4,0))</f>
        <v>CID002158</v>
      </c>
      <c r="G28" s="182" t="str">
        <f ca="1">IF(C28=$X$4,IF(ISERROR($V28),"Enter smelter details","RMI"),IF(ISERROR($V28),"",OFFSET('Smelter Look-up'!$F$4,$V28-4,0)))</f>
        <v>RMI</v>
      </c>
      <c r="H28" s="183">
        <f ca="1">IF(ISERROR($V28),"",OFFSET('Smelter Look-up'!$G$4,$V28-4,0))</f>
        <v>0</v>
      </c>
      <c r="I28" s="184" t="str">
        <f ca="1">IF(ISERROR($V28),"",OFFSET('Smelter Look-up'!$H$4,$V28-4,0))</f>
        <v>Gejiu</v>
      </c>
      <c r="J28" s="184" t="str">
        <f ca="1">IF(ISERROR($V28),"",OFFSET('Smelter Look-up'!$I$4,$V28-4,0))</f>
        <v>Yunnan Sheng</v>
      </c>
      <c r="K28" s="224"/>
      <c r="L28" s="224"/>
      <c r="M28" s="224"/>
      <c r="N28" s="224"/>
      <c r="O28" s="224"/>
      <c r="P28" s="185"/>
      <c r="Q28" s="225" t="s">
        <v>15829</v>
      </c>
      <c r="R28" s="182" t="str">
        <f ca="1">IF(ISERROR($V28),"",OFFSET('Smelter Look-up'!$C$4,$V28-4,0)&amp;"")</f>
        <v>Yunnan Chengfeng Non-ferrous Metals Co., Ltd.</v>
      </c>
      <c r="S28" s="181" t="str">
        <f t="shared" ca="1" si="2"/>
        <v>CN</v>
      </c>
      <c r="T28" s="181" t="str">
        <f ca="1">IF(B28="","",IF(ISERROR(MATCH($J28,SorP!$B$1:$B$6226,0)),"",INDIRECT("'SorP'!$A$"&amp;MATCH($S28&amp;$J28,SorP!C:C,0))))</f>
        <v>CN-YN</v>
      </c>
      <c r="U28" s="201"/>
      <c r="V28" s="226">
        <f ca="1">IF(C28="",NA(),IF(OR(C28="Smelter not listed",C28="Smelter not yet identified"),MATCH($B28&amp;$D28,'Smelter Look-up'!$J:$J,0),MATCH($B28&amp;$C28,'Smelter Look-up'!$J:$J,0)))</f>
        <v>539</v>
      </c>
      <c r="X28" s="227">
        <f t="shared" ca="1" si="3"/>
        <v>0</v>
      </c>
      <c r="AB28" s="228" t="str">
        <f t="shared" ca="1" si="4"/>
        <v>TinYunnan Chengfeng Non-ferrous Metals Co., Ltd.</v>
      </c>
    </row>
    <row r="29" spans="1:28" s="227" customFormat="1" ht="102">
      <c r="A29" s="181" t="s">
        <v>766</v>
      </c>
      <c r="B29" s="182" t="str">
        <f ca="1">IF(LEN(A29)=0,"",INDEX('Smelter Look-up'!$A:$A,MATCH($A29,'Smelter Look-up'!$E:$E,0)))</f>
        <v>Tin</v>
      </c>
      <c r="C29" s="186" t="str">
        <f ca="1">IF(LEN(A29)=0,"",INDEX('Smelter Look-up'!$C:$C,MATCH($A29,'Smelter Look-up'!$E:$E,0)))</f>
        <v>Tin Smelting Branch of Yunnan Tin Co., Ltd.</v>
      </c>
      <c r="D29" s="230"/>
      <c r="E29" s="182" t="str">
        <f ca="1">IF(ISERROR($V29),"",OFFSET('Smelter Look-up'!$D$4,$V29-4,0)&amp;"")</f>
        <v>CHINA</v>
      </c>
      <c r="F29" s="182" t="str">
        <f ca="1">IF(ISERROR($V29),"",OFFSET('Smelter Look-up'!$E$4,$V29-4,0))</f>
        <v>CID002180</v>
      </c>
      <c r="G29" s="182" t="str">
        <f ca="1">IF(C29=$X$4,IF(ISERROR($V29),"Enter smelter details","RMI"),IF(ISERROR($V29),"",OFFSET('Smelter Look-up'!$F$4,$V29-4,0)))</f>
        <v>RMI</v>
      </c>
      <c r="H29" s="183">
        <f ca="1">IF(ISERROR($V29),"",OFFSET('Smelter Look-up'!$G$4,$V29-4,0))</f>
        <v>0</v>
      </c>
      <c r="I29" s="184" t="str">
        <f ca="1">IF(ISERROR($V29),"",OFFSET('Smelter Look-up'!$H$4,$V29-4,0))</f>
        <v>Gejiu</v>
      </c>
      <c r="J29" s="184" t="str">
        <f ca="1">IF(ISERROR($V29),"",OFFSET('Smelter Look-up'!$I$4,$V29-4,0))</f>
        <v>Yunnan Sheng</v>
      </c>
      <c r="K29" s="224"/>
      <c r="L29" s="224"/>
      <c r="M29" s="224"/>
      <c r="N29" s="224"/>
      <c r="O29" s="224"/>
      <c r="P29" s="185"/>
      <c r="Q29" s="225" t="s">
        <v>15829</v>
      </c>
      <c r="R29" s="182" t="str">
        <f ca="1">IF(ISERROR($V29),"",OFFSET('Smelter Look-up'!$C$4,$V29-4,0)&amp;"")</f>
        <v>Tin Smelting Branch of Yunnan Tin Co., Ltd.</v>
      </c>
      <c r="S29" s="181" t="str">
        <f t="shared" ca="1" si="2"/>
        <v>CN</v>
      </c>
      <c r="T29" s="181" t="str">
        <f ca="1">IF(B29="","",IF(ISERROR(MATCH($J29,SorP!$B$1:$B$6226,0)),"",INDIRECT("'SorP'!$A$"&amp;MATCH($S29&amp;$J29,SorP!C:C,0))))</f>
        <v>CN-YN</v>
      </c>
      <c r="U29" s="201"/>
      <c r="V29" s="226">
        <f ca="1">IF(C29="",NA(),IF(OR(C29="Smelter not listed",C29="Smelter not yet identified"),MATCH($B29&amp;$D29,'Smelter Look-up'!$J:$J,0),MATCH($B29&amp;$C29,'Smelter Look-up'!$J:$J,0)))</f>
        <v>524</v>
      </c>
      <c r="X29" s="227">
        <f t="shared" ca="1" si="3"/>
        <v>0</v>
      </c>
      <c r="AB29" s="228" t="str">
        <f t="shared" ca="1" si="4"/>
        <v>TinTin Smelting Branch of Yunnan Tin Co., Ltd.</v>
      </c>
    </row>
    <row r="30" spans="1:28" s="227" customFormat="1" ht="63.75">
      <c r="A30" s="181" t="s">
        <v>1368</v>
      </c>
      <c r="B30" s="182" t="str">
        <f ca="1">IF(LEN(A30)=0,"",INDEX('Smelter Look-up'!$A:$A,MATCH($A30,'Smelter Look-up'!$E:$E,0)))</f>
        <v>Tin</v>
      </c>
      <c r="C30" s="186" t="str">
        <f ca="1">IF(LEN(A30)=0,"",INDEX('Smelter Look-up'!$C:$C,MATCH($A30,'Smelter Look-up'!$E:$E,0)))</f>
        <v>PT ATD Makmur Mandiri Jaya</v>
      </c>
      <c r="D30" s="230"/>
      <c r="E30" s="182" t="str">
        <f ca="1">IF(ISERROR($V30),"",OFFSET('Smelter Look-up'!$D$4,$V30-4,0)&amp;"")</f>
        <v>INDONESIA</v>
      </c>
      <c r="F30" s="182" t="str">
        <f ca="1">IF(ISERROR($V30),"",OFFSET('Smelter Look-up'!$E$4,$V30-4,0))</f>
        <v>CID002503</v>
      </c>
      <c r="G30" s="182" t="str">
        <f ca="1">IF(C30=$X$4,IF(ISERROR($V30),"Enter smelter details","RMI"),IF(ISERROR($V30),"",OFFSET('Smelter Look-up'!$F$4,$V30-4,0)))</f>
        <v>RMI</v>
      </c>
      <c r="H30" s="183">
        <f ca="1">IF(ISERROR($V30),"",OFFSET('Smelter Look-up'!$G$4,$V30-4,0))</f>
        <v>0</v>
      </c>
      <c r="I30" s="184" t="str">
        <f ca="1">IF(ISERROR($V30),"",OFFSET('Smelter Look-up'!$H$4,$V30-4,0))</f>
        <v>Sungailiat</v>
      </c>
      <c r="J30" s="184" t="str">
        <f ca="1">IF(ISERROR($V30),"",OFFSET('Smelter Look-up'!$I$4,$V30-4,0))</f>
        <v>Kepulauan Bangka Belitung</v>
      </c>
      <c r="K30" s="224"/>
      <c r="L30" s="224"/>
      <c r="M30" s="224"/>
      <c r="N30" s="224"/>
      <c r="O30" s="224"/>
      <c r="P30" s="185"/>
      <c r="Q30" s="225" t="s">
        <v>15829</v>
      </c>
      <c r="R30" s="182" t="str">
        <f ca="1">IF(ISERROR($V30),"",OFFSET('Smelter Look-up'!$C$4,$V30-4,0)&amp;"")</f>
        <v>PT ATD Makmur Mandiri Jaya</v>
      </c>
      <c r="S30" s="181" t="str">
        <f t="shared" ca="1" si="2"/>
        <v>ID</v>
      </c>
      <c r="T30" s="181" t="str">
        <f ca="1">IF(B30="","",IF(ISERROR(MATCH($J30,SorP!$B$1:$B$6226,0)),"",INDIRECT("'SorP'!$A$"&amp;MATCH($S30&amp;$J30,SorP!C:C,0))))</f>
        <v>ID-BB</v>
      </c>
      <c r="U30" s="201"/>
      <c r="V30" s="226">
        <f ca="1">IF(C30="",NA(),IF(OR(C30="Smelter not listed",C30="Smelter not yet identified"),MATCH($B30&amp;$D30,'Smelter Look-up'!$J:$J,0),MATCH($B30&amp;$C30,'Smelter Look-up'!$J:$J,0)))</f>
        <v>499</v>
      </c>
      <c r="X30" s="227">
        <f t="shared" ca="1" si="3"/>
        <v>0</v>
      </c>
      <c r="AB30" s="228" t="str">
        <f t="shared" ca="1" si="4"/>
        <v>TinPT ATD Makmur Mandiri Jaya</v>
      </c>
    </row>
    <row r="31" spans="1:28" s="227" customFormat="1" ht="63.75">
      <c r="A31" s="181" t="s">
        <v>1366</v>
      </c>
      <c r="B31" s="182" t="str">
        <f ca="1">IF(LEN(A31)=0,"",INDEX('Smelter Look-up'!$A:$A,MATCH($A31,'Smelter Look-up'!$E:$E,0)))</f>
        <v>Tin</v>
      </c>
      <c r="C31" s="186" t="str">
        <f ca="1">IF(LEN(A31)=0,"",INDEX('Smelter Look-up'!$C:$C,MATCH($A31,'Smelter Look-up'!$E:$E,0)))</f>
        <v>O.M. Manufacturing Philippines, Inc.</v>
      </c>
      <c r="D31" s="230"/>
      <c r="E31" s="182" t="str">
        <f ca="1">IF(ISERROR($V31),"",OFFSET('Smelter Look-up'!$D$4,$V31-4,0)&amp;"")</f>
        <v>PHILIPPINES</v>
      </c>
      <c r="F31" s="182" t="str">
        <f ca="1">IF(ISERROR($V31),"",OFFSET('Smelter Look-up'!$E$4,$V31-4,0))</f>
        <v>CID002517</v>
      </c>
      <c r="G31" s="182" t="str">
        <f ca="1">IF(C31=$X$4,IF(ISERROR($V31),"Enter smelter details","RMI"),IF(ISERROR($V31),"",OFFSET('Smelter Look-up'!$F$4,$V31-4,0)))</f>
        <v>RMI</v>
      </c>
      <c r="H31" s="183">
        <f ca="1">IF(ISERROR($V31),"",OFFSET('Smelter Look-up'!$G$4,$V31-4,0))</f>
        <v>0</v>
      </c>
      <c r="I31" s="184" t="str">
        <f ca="1">IF(ISERROR($V31),"",OFFSET('Smelter Look-up'!$H$4,$V31-4,0))</f>
        <v>Rosario</v>
      </c>
      <c r="J31" s="184" t="str">
        <f ca="1">IF(ISERROR($V31),"",OFFSET('Smelter Look-up'!$I$4,$V31-4,0))</f>
        <v>Cavite</v>
      </c>
      <c r="K31" s="224"/>
      <c r="L31" s="224"/>
      <c r="M31" s="224"/>
      <c r="N31" s="224"/>
      <c r="O31" s="224"/>
      <c r="P31" s="185"/>
      <c r="Q31" s="225" t="s">
        <v>15829</v>
      </c>
      <c r="R31" s="182" t="str">
        <f ca="1">IF(ISERROR($V31),"",OFFSET('Smelter Look-up'!$C$4,$V31-4,0)&amp;"")</f>
        <v>O.M. Manufacturing Philippines, Inc.</v>
      </c>
      <c r="S31" s="181" t="str">
        <f t="shared" ca="1" si="2"/>
        <v>PH</v>
      </c>
      <c r="T31" s="181" t="str">
        <f ca="1">IF(B31="","",IF(ISERROR(MATCH($J31,SorP!$B$1:$B$6226,0)),"",INDIRECT("'SorP'!$A$"&amp;MATCH($S31&amp;$J31,SorP!C:C,0))))</f>
        <v>PH-CAV</v>
      </c>
      <c r="U31" s="201"/>
      <c r="V31" s="226">
        <f ca="1">IF(C31="",NA(),IF(OR(C31="Smelter not listed",C31="Smelter not yet identified"),MATCH($B31&amp;$D31,'Smelter Look-up'!$J:$J,0),MATCH($B31&amp;$C31,'Smelter Look-up'!$J:$J,0)))</f>
        <v>491</v>
      </c>
      <c r="X31" s="227">
        <f t="shared" ca="1" si="3"/>
        <v>0</v>
      </c>
      <c r="AB31" s="228" t="str">
        <f t="shared" ca="1" si="4"/>
        <v>TinO.M. Manufacturing Philippines, Inc.</v>
      </c>
    </row>
    <row r="32" spans="1:28" s="227" customFormat="1" ht="38.25">
      <c r="A32" s="181" t="s">
        <v>15625</v>
      </c>
      <c r="B32" s="182" t="str">
        <f ca="1">IF(LEN(A32)=0,"",INDEX('Smelter Look-up'!$A:$A,MATCH($A32,'Smelter Look-up'!$E:$E,0)))</f>
        <v>Tin</v>
      </c>
      <c r="C32" s="186" t="str">
        <f ca="1">IF(LEN(A32)=0,"",INDEX('Smelter Look-up'!$C:$C,MATCH($A32,'Smelter Look-up'!$E:$E,0)))</f>
        <v>PT Rajehan Ariq</v>
      </c>
      <c r="D32" s="230"/>
      <c r="E32" s="182" t="str">
        <f ca="1">IF(ISERROR($V32),"",OFFSET('Smelter Look-up'!$D$4,$V32-4,0)&amp;"")</f>
        <v>INDONESIA</v>
      </c>
      <c r="F32" s="182" t="str">
        <f ca="1">IF(ISERROR($V32),"",OFFSET('Smelter Look-up'!$E$4,$V32-4,0))</f>
        <v>CID002593</v>
      </c>
      <c r="G32" s="182" t="str">
        <f ca="1">IF(C32=$X$4,IF(ISERROR($V32),"Enter smelter details","RMI"),IF(ISERROR($V32),"",OFFSET('Smelter Look-up'!$F$4,$V32-4,0)))</f>
        <v>RMI</v>
      </c>
      <c r="H32" s="183">
        <f ca="1">IF(ISERROR($V32),"",OFFSET('Smelter Look-up'!$G$4,$V32-4,0))</f>
        <v>0</v>
      </c>
      <c r="I32" s="184" t="str">
        <f ca="1">IF(ISERROR($V32),"",OFFSET('Smelter Look-up'!$H$4,$V32-4,0))</f>
        <v>Pangkal Pinang</v>
      </c>
      <c r="J32" s="184" t="str">
        <f ca="1">IF(ISERROR($V32),"",OFFSET('Smelter Look-up'!$I$4,$V32-4,0))</f>
        <v>Kepulauan Bangka Belitung</v>
      </c>
      <c r="K32" s="224"/>
      <c r="L32" s="224"/>
      <c r="M32" s="224"/>
      <c r="N32" s="224"/>
      <c r="O32" s="224"/>
      <c r="P32" s="185"/>
      <c r="Q32" s="225" t="s">
        <v>15829</v>
      </c>
      <c r="R32" s="182" t="str">
        <f ca="1">IF(ISERROR($V32),"",OFFSET('Smelter Look-up'!$C$4,$V32-4,0)&amp;"")</f>
        <v>PT Rajehan Ariq</v>
      </c>
      <c r="S32" s="181" t="str">
        <f t="shared" ca="1" si="2"/>
        <v>ID</v>
      </c>
      <c r="T32" s="181" t="str">
        <f ca="1">IF(B32="","",IF(ISERROR(MATCH($J32,SorP!$B$1:$B$6226,0)),"",INDIRECT("'SorP'!$A$"&amp;MATCH($S32&amp;$J32,SorP!C:C,0))))</f>
        <v>ID-BB</v>
      </c>
      <c r="U32" s="201"/>
      <c r="V32" s="226">
        <f ca="1">IF(C32="",NA(),IF(OR(C32="Smelter not listed",C32="Smelter not yet identified"),MATCH($B32&amp;$D32,'Smelter Look-up'!$J:$J,0),MATCH($B32&amp;$C32,'Smelter Look-up'!$J:$J,0)))</f>
        <v>507</v>
      </c>
      <c r="X32" s="227">
        <f t="shared" ca="1" si="3"/>
        <v>0</v>
      </c>
      <c r="AB32" s="228" t="str">
        <f t="shared" ca="1" si="4"/>
        <v>TinPT Rajehan Ariq</v>
      </c>
    </row>
    <row r="33" spans="1:28" s="227" customFormat="1" ht="51">
      <c r="A33" s="181" t="s">
        <v>15307</v>
      </c>
      <c r="B33" s="182" t="str">
        <f ca="1">IF(LEN(A33)=0,"",INDEX('Smelter Look-up'!$A:$A,MATCH($A33,'Smelter Look-up'!$E:$E,0)))</f>
        <v>Tin</v>
      </c>
      <c r="C33" s="186" t="str">
        <f ca="1">IF(LEN(A33)=0,"",INDEX('Smelter Look-up'!$C:$C,MATCH($A33,'Smelter Look-up'!$E:$E,0)))</f>
        <v>PT Cipta Persada Mulia</v>
      </c>
      <c r="D33" s="230"/>
      <c r="E33" s="182" t="str">
        <f ca="1">IF(ISERROR($V33),"",OFFSET('Smelter Look-up'!$D$4,$V33-4,0)&amp;"")</f>
        <v>INDONESIA</v>
      </c>
      <c r="F33" s="182" t="str">
        <f ca="1">IF(ISERROR($V33),"",OFFSET('Smelter Look-up'!$E$4,$V33-4,0))</f>
        <v>CID002696</v>
      </c>
      <c r="G33" s="182" t="str">
        <f ca="1">IF(C33=$X$4,IF(ISERROR($V33),"Enter smelter details","RMI"),IF(ISERROR($V33),"",OFFSET('Smelter Look-up'!$F$4,$V33-4,0)))</f>
        <v>RMI</v>
      </c>
      <c r="H33" s="183">
        <f ca="1">IF(ISERROR($V33),"",OFFSET('Smelter Look-up'!$G$4,$V33-4,0))</f>
        <v>0</v>
      </c>
      <c r="I33" s="184" t="str">
        <f ca="1">IF(ISERROR($V33),"",OFFSET('Smelter Look-up'!$H$4,$V33-4,0))</f>
        <v>Batam</v>
      </c>
      <c r="J33" s="184" t="str">
        <f ca="1">IF(ISERROR($V33),"",OFFSET('Smelter Look-up'!$I$4,$V33-4,0))</f>
        <v>Kepulauan Riau</v>
      </c>
      <c r="K33" s="224"/>
      <c r="L33" s="224"/>
      <c r="M33" s="224"/>
      <c r="N33" s="224"/>
      <c r="O33" s="224"/>
      <c r="P33" s="185"/>
      <c r="Q33" s="225" t="s">
        <v>15829</v>
      </c>
      <c r="R33" s="182" t="str">
        <f ca="1">IF(ISERROR($V33),"",OFFSET('Smelter Look-up'!$C$4,$V33-4,0)&amp;"")</f>
        <v>PT Cipta Persada Mulia</v>
      </c>
      <c r="S33" s="181" t="str">
        <f t="shared" ca="1" si="2"/>
        <v>ID</v>
      </c>
      <c r="T33" s="181" t="str">
        <f ca="1">IF(B33="","",IF(ISERROR(MATCH($J33,SorP!$B$1:$B$6226,0)),"",INDIRECT("'SorP'!$A$"&amp;MATCH($S33&amp;$J33,SorP!C:C,0))))</f>
        <v>ID-KR</v>
      </c>
      <c r="U33" s="201"/>
      <c r="V33" s="226">
        <f ca="1">IF(C33="",NA(),IF(OR(C33="Smelter not listed",C33="Smelter not yet identified"),MATCH($B33&amp;$D33,'Smelter Look-up'!$J:$J,0),MATCH($B33&amp;$C33,'Smelter Look-up'!$J:$J,0)))</f>
        <v>501</v>
      </c>
      <c r="X33" s="227">
        <f t="shared" ca="1" si="3"/>
        <v>0</v>
      </c>
      <c r="AB33" s="228" t="str">
        <f t="shared" ca="1" si="4"/>
        <v>TinPT Cipta Persada Mulia</v>
      </c>
    </row>
    <row r="34" spans="1:28" s="227" customFormat="1" ht="25.5">
      <c r="A34" s="181" t="s">
        <v>2483</v>
      </c>
      <c r="B34" s="182" t="str">
        <f ca="1">IF(LEN(A34)=0,"",INDEX('Smelter Look-up'!$A:$A,MATCH($A34,'Smelter Look-up'!$E:$E,0)))</f>
        <v>Tin</v>
      </c>
      <c r="C34" s="186" t="str">
        <f ca="1">IF(LEN(A34)=0,"",INDEX('Smelter Look-up'!$C:$C,MATCH($A34,'Smelter Look-up'!$E:$E,0)))</f>
        <v>Super Ligas</v>
      </c>
      <c r="D34" s="230"/>
      <c r="E34" s="182" t="str">
        <f ca="1">IF(ISERROR($V34),"",OFFSET('Smelter Look-up'!$D$4,$V34-4,0)&amp;"")</f>
        <v>BRAZIL</v>
      </c>
      <c r="F34" s="182" t="str">
        <f ca="1">IF(ISERROR($V34),"",OFFSET('Smelter Look-up'!$E$4,$V34-4,0))</f>
        <v>CID002756</v>
      </c>
      <c r="G34" s="182" t="str">
        <f ca="1">IF(C34=$X$4,IF(ISERROR($V34),"Enter smelter details","RMI"),IF(ISERROR($V34),"",OFFSET('Smelter Look-up'!$F$4,$V34-4,0)))</f>
        <v>RMI</v>
      </c>
      <c r="H34" s="183">
        <f ca="1">IF(ISERROR($V34),"",OFFSET('Smelter Look-up'!$G$4,$V34-4,0))</f>
        <v>0</v>
      </c>
      <c r="I34" s="184" t="str">
        <f ca="1">IF(ISERROR($V34),"",OFFSET('Smelter Look-up'!$H$4,$V34-4,0))</f>
        <v>Piracicaba</v>
      </c>
      <c r="J34" s="184" t="str">
        <f ca="1">IF(ISERROR($V34),"",OFFSET('Smelter Look-up'!$I$4,$V34-4,0))</f>
        <v>São Paulo</v>
      </c>
      <c r="K34" s="224"/>
      <c r="L34" s="224"/>
      <c r="M34" s="224"/>
      <c r="N34" s="224"/>
      <c r="O34" s="224"/>
      <c r="P34" s="185"/>
      <c r="Q34" s="225" t="s">
        <v>15829</v>
      </c>
      <c r="R34" s="182" t="str">
        <f ca="1">IF(ISERROR($V34),"",OFFSET('Smelter Look-up'!$C$4,$V34-4,0)&amp;"")</f>
        <v>Super Ligas</v>
      </c>
      <c r="S34" s="181" t="str">
        <f t="shared" ca="1" si="2"/>
        <v>BR</v>
      </c>
      <c r="T34" s="181" t="str">
        <f ca="1">IF(B34="","",IF(ISERROR(MATCH($J34,SorP!$B$1:$B$6226,0)),"",INDIRECT("'SorP'!$A$"&amp;MATCH($S34&amp;$J34,SorP!C:C,0))))</f>
        <v>BR-SP</v>
      </c>
      <c r="U34" s="201"/>
      <c r="V34" s="226">
        <f ca="1">IF(C34="",NA(),IF(OR(C34="Smelter not listed",C34="Smelter not yet identified"),MATCH($B34&amp;$D34,'Smelter Look-up'!$J:$J,0),MATCH($B34&amp;$C34,'Smelter Look-up'!$J:$J,0)))</f>
        <v>517</v>
      </c>
      <c r="X34" s="227">
        <f t="shared" ca="1" si="3"/>
        <v>0</v>
      </c>
      <c r="AB34" s="228" t="str">
        <f t="shared" ca="1" si="4"/>
        <v>TinSuper Ligas</v>
      </c>
    </row>
    <row r="35" spans="1:28" s="227" customFormat="1" ht="38.25">
      <c r="A35" s="181" t="s">
        <v>1772</v>
      </c>
      <c r="B35" s="182" t="str">
        <f ca="1">IF(LEN(A35)=0,"",INDEX('Smelter Look-up'!$A:$A,MATCH($A35,'Smelter Look-up'!$E:$E,0)))</f>
        <v>Tin</v>
      </c>
      <c r="C35" s="186" t="str">
        <f ca="1">IF(LEN(A35)=0,"",INDEX('Smelter Look-up'!$C:$C,MATCH($A35,'Smelter Look-up'!$E:$E,0)))</f>
        <v>Aurubis Beerse</v>
      </c>
      <c r="D35" s="230"/>
      <c r="E35" s="182" t="str">
        <f ca="1">IF(ISERROR($V35),"",OFFSET('Smelter Look-up'!$D$4,$V35-4,0)&amp;"")</f>
        <v>BELGIUM</v>
      </c>
      <c r="F35" s="182" t="str">
        <f ca="1">IF(ISERROR($V35),"",OFFSET('Smelter Look-up'!$E$4,$V35-4,0))</f>
        <v>CID002773</v>
      </c>
      <c r="G35" s="182" t="str">
        <f ca="1">IF(C35=$X$4,IF(ISERROR($V35),"Enter smelter details","RMI"),IF(ISERROR($V35),"",OFFSET('Smelter Look-up'!$F$4,$V35-4,0)))</f>
        <v>RMI</v>
      </c>
      <c r="H35" s="183">
        <f ca="1">IF(ISERROR($V35),"",OFFSET('Smelter Look-up'!$G$4,$V35-4,0))</f>
        <v>0</v>
      </c>
      <c r="I35" s="184" t="str">
        <f ca="1">IF(ISERROR($V35),"",OFFSET('Smelter Look-up'!$H$4,$V35-4,0))</f>
        <v>Beerse</v>
      </c>
      <c r="J35" s="184" t="str">
        <f ca="1">IF(ISERROR($V35),"",OFFSET('Smelter Look-up'!$I$4,$V35-4,0))</f>
        <v>Antwerpen</v>
      </c>
      <c r="K35" s="224"/>
      <c r="L35" s="224"/>
      <c r="M35" s="224"/>
      <c r="N35" s="224"/>
      <c r="O35" s="224"/>
      <c r="P35" s="185"/>
      <c r="Q35" s="225" t="s">
        <v>15829</v>
      </c>
      <c r="R35" s="182" t="str">
        <f ca="1">IF(ISERROR($V35),"",OFFSET('Smelter Look-up'!$C$4,$V35-4,0)&amp;"")</f>
        <v>Aurubis Beerse</v>
      </c>
      <c r="S35" s="181" t="str">
        <f t="shared" ca="1" si="2"/>
        <v>BE</v>
      </c>
      <c r="T35" s="181" t="str">
        <f ca="1">IF(B35="","",IF(ISERROR(MATCH($J35,SorP!$B$1:$B$6226,0)),"",INDIRECT("'SorP'!$A$"&amp;MATCH($S35&amp;$J35,SorP!C:C,0))))</f>
        <v>BE-VAN</v>
      </c>
      <c r="U35" s="201"/>
      <c r="V35" s="226">
        <f ca="1">IF(C35="",NA(),IF(OR(C35="Smelter not listed",C35="Smelter not yet identified"),MATCH($B35&amp;$D35,'Smelter Look-up'!$J:$J,0),MATCH($B35&amp;$C35,'Smelter Look-up'!$J:$J,0)))</f>
        <v>404</v>
      </c>
      <c r="X35" s="227">
        <f t="shared" ca="1" si="3"/>
        <v>0</v>
      </c>
      <c r="AB35" s="228" t="str">
        <f t="shared" ca="1" si="4"/>
        <v>TinAurubis Beerse</v>
      </c>
    </row>
    <row r="36" spans="1:28" s="227" customFormat="1" ht="38.25">
      <c r="A36" s="181" t="s">
        <v>1774</v>
      </c>
      <c r="B36" s="182" t="str">
        <f ca="1">IF(LEN(A36)=0,"",INDEX('Smelter Look-up'!$A:$A,MATCH($A36,'Smelter Look-up'!$E:$E,0)))</f>
        <v>Tin</v>
      </c>
      <c r="C36" s="186" t="str">
        <f ca="1">IF(LEN(A36)=0,"",INDEX('Smelter Look-up'!$C:$C,MATCH($A36,'Smelter Look-up'!$E:$E,0)))</f>
        <v>Aurubis Berango</v>
      </c>
      <c r="D36" s="230"/>
      <c r="E36" s="182" t="str">
        <f ca="1">IF(ISERROR($V36),"",OFFSET('Smelter Look-up'!$D$4,$V36-4,0)&amp;"")</f>
        <v>SPAIN</v>
      </c>
      <c r="F36" s="182" t="str">
        <f ca="1">IF(ISERROR($V36),"",OFFSET('Smelter Look-up'!$E$4,$V36-4,0))</f>
        <v>CID002774</v>
      </c>
      <c r="G36" s="182" t="str">
        <f ca="1">IF(C36=$X$4,IF(ISERROR($V36),"Enter smelter details","RMI"),IF(ISERROR($V36),"",OFFSET('Smelter Look-up'!$F$4,$V36-4,0)))</f>
        <v>RMI</v>
      </c>
      <c r="H36" s="183">
        <f ca="1">IF(ISERROR($V36),"",OFFSET('Smelter Look-up'!$G$4,$V36-4,0))</f>
        <v>0</v>
      </c>
      <c r="I36" s="184" t="str">
        <f ca="1">IF(ISERROR($V36),"",OFFSET('Smelter Look-up'!$H$4,$V36-4,0))</f>
        <v>Berango</v>
      </c>
      <c r="J36" s="184" t="str">
        <f ca="1">IF(ISERROR($V36),"",OFFSET('Smelter Look-up'!$I$4,$V36-4,0))</f>
        <v>Bizkaia</v>
      </c>
      <c r="K36" s="224"/>
      <c r="L36" s="224"/>
      <c r="M36" s="224"/>
      <c r="N36" s="224"/>
      <c r="O36" s="224"/>
      <c r="P36" s="185"/>
      <c r="Q36" s="225" t="s">
        <v>15829</v>
      </c>
      <c r="R36" s="182" t="str">
        <f ca="1">IF(ISERROR($V36),"",OFFSET('Smelter Look-up'!$C$4,$V36-4,0)&amp;"")</f>
        <v>Aurubis Berango</v>
      </c>
      <c r="S36" s="181" t="str">
        <f t="shared" ca="1" si="2"/>
        <v>ES</v>
      </c>
      <c r="T36" s="181" t="str">
        <f ca="1">IF(B36="","",IF(ISERROR(MATCH($J36,SorP!$B$1:$B$6226,0)),"",INDIRECT("'SorP'!$A$"&amp;MATCH($S36&amp;$J36,SorP!C:C,0))))</f>
        <v>ES-BI</v>
      </c>
      <c r="U36" s="201"/>
      <c r="V36" s="226">
        <f ca="1">IF(C36="",NA(),IF(OR(C36="Smelter not listed",C36="Smelter not yet identified"),MATCH($B36&amp;$D36,'Smelter Look-up'!$J:$J,0),MATCH($B36&amp;$C36,'Smelter Look-up'!$J:$J,0)))</f>
        <v>405</v>
      </c>
      <c r="X36" s="227">
        <f t="shared" ca="1" si="3"/>
        <v>0</v>
      </c>
      <c r="AB36" s="228" t="str">
        <f t="shared" ca="1" si="4"/>
        <v>TinAurubis Berango</v>
      </c>
    </row>
    <row r="37" spans="1:28" s="227" customFormat="1" ht="51">
      <c r="A37" s="181" t="s">
        <v>15350</v>
      </c>
      <c r="B37" s="182" t="str">
        <f ca="1">IF(LEN(A37)=0,"",INDEX('Smelter Look-up'!$A:$A,MATCH($A37,'Smelter Look-up'!$E:$E,0)))</f>
        <v>Tin</v>
      </c>
      <c r="C37" s="186" t="str">
        <f ca="1">IF(LEN(A37)=0,"",INDEX('Smelter Look-up'!$C:$C,MATCH($A37,'Smelter Look-up'!$E:$E,0)))</f>
        <v>PT Bangka Prima Tin</v>
      </c>
      <c r="D37" s="230"/>
      <c r="E37" s="182" t="str">
        <f ca="1">IF(ISERROR($V37),"",OFFSET('Smelter Look-up'!$D$4,$V37-4,0)&amp;"")</f>
        <v>INDONESIA</v>
      </c>
      <c r="F37" s="182" t="str">
        <f ca="1">IF(ISERROR($V37),"",OFFSET('Smelter Look-up'!$E$4,$V37-4,0))</f>
        <v>CID002776</v>
      </c>
      <c r="G37" s="182" t="str">
        <f ca="1">IF(C37=$X$4,IF(ISERROR($V37),"Enter smelter details","RMI"),IF(ISERROR($V37),"",OFFSET('Smelter Look-up'!$F$4,$V37-4,0)))</f>
        <v>RMI</v>
      </c>
      <c r="H37" s="183">
        <f ca="1">IF(ISERROR($V37),"",OFFSET('Smelter Look-up'!$G$4,$V37-4,0))</f>
        <v>0</v>
      </c>
      <c r="I37" s="184" t="str">
        <f ca="1">IF(ISERROR($V37),"",OFFSET('Smelter Look-up'!$H$4,$V37-4,0))</f>
        <v>Air Mesu</v>
      </c>
      <c r="J37" s="184" t="str">
        <f ca="1">IF(ISERROR($V37),"",OFFSET('Smelter Look-up'!$I$4,$V37-4,0))</f>
        <v>Kepulauan Bangka Belitung</v>
      </c>
      <c r="K37" s="224"/>
      <c r="L37" s="224"/>
      <c r="M37" s="224"/>
      <c r="N37" s="224"/>
      <c r="O37" s="224"/>
      <c r="P37" s="185"/>
      <c r="Q37" s="225" t="s">
        <v>15829</v>
      </c>
      <c r="R37" s="182" t="str">
        <f ca="1">IF(ISERROR($V37),"",OFFSET('Smelter Look-up'!$C$4,$V37-4,0)&amp;"")</f>
        <v>PT Bangka Prima Tin</v>
      </c>
      <c r="S37" s="181" t="str">
        <f t="shared" ca="1" si="2"/>
        <v>ID</v>
      </c>
      <c r="T37" s="181" t="str">
        <f ca="1">IF(B37="","",IF(ISERROR(MATCH($J37,SorP!$B$1:$B$6226,0)),"",INDIRECT("'SorP'!$A$"&amp;MATCH($S37&amp;$J37,SorP!C:C,0))))</f>
        <v>ID-BB</v>
      </c>
      <c r="U37" s="201"/>
      <c r="V37" s="226">
        <f ca="1">IF(C37="",NA(),IF(OR(C37="Smelter not listed",C37="Smelter not yet identified"),MATCH($B37&amp;$D37,'Smelter Look-up'!$J:$J,0),MATCH($B37&amp;$C37,'Smelter Look-up'!$J:$J,0)))</f>
        <v>500</v>
      </c>
      <c r="X37" s="227">
        <f t="shared" ca="1" si="3"/>
        <v>0</v>
      </c>
      <c r="AB37" s="228" t="str">
        <f t="shared" ca="1" si="4"/>
        <v>TinPT Bangka Prima Tin</v>
      </c>
    </row>
    <row r="38" spans="1:28" s="227" customFormat="1" ht="102">
      <c r="A38" s="181" t="s">
        <v>2481</v>
      </c>
      <c r="B38" s="182" t="str">
        <f ca="1">IF(LEN(A38)=0,"",INDEX('Smelter Look-up'!$A:$A,MATCH($A38,'Smelter Look-up'!$E:$E,0)))</f>
        <v>Tin</v>
      </c>
      <c r="C38" s="186" t="str">
        <f ca="1">IF(LEN(A38)=0,"",INDEX('Smelter Look-up'!$C:$C,MATCH($A38,'Smelter Look-up'!$E:$E,0)))</f>
        <v>Guangdong Hanhe Non-Ferrous Metal Co., Ltd.</v>
      </c>
      <c r="D38" s="230"/>
      <c r="E38" s="182" t="str">
        <f ca="1">IF(ISERROR($V38),"",OFFSET('Smelter Look-up'!$D$4,$V38-4,0)&amp;"")</f>
        <v>CHINA</v>
      </c>
      <c r="F38" s="182" t="str">
        <f ca="1">IF(ISERROR($V38),"",OFFSET('Smelter Look-up'!$E$4,$V38-4,0))</f>
        <v>CID003116</v>
      </c>
      <c r="G38" s="182" t="str">
        <f ca="1">IF(C38=$X$4,IF(ISERROR($V38),"Enter smelter details","RMI"),IF(ISERROR($V38),"",OFFSET('Smelter Look-up'!$F$4,$V38-4,0)))</f>
        <v>RMI</v>
      </c>
      <c r="H38" s="183">
        <f ca="1">IF(ISERROR($V38),"",OFFSET('Smelter Look-up'!$G$4,$V38-4,0))</f>
        <v>0</v>
      </c>
      <c r="I38" s="184" t="str">
        <f ca="1">IF(ISERROR($V38),"",OFFSET('Smelter Look-up'!$H$4,$V38-4,0))</f>
        <v>Chaozhou</v>
      </c>
      <c r="J38" s="184" t="str">
        <f ca="1">IF(ISERROR($V38),"",OFFSET('Smelter Look-up'!$I$4,$V38-4,0))</f>
        <v>Guangdong Sheng</v>
      </c>
      <c r="K38" s="224"/>
      <c r="L38" s="224"/>
      <c r="M38" s="224"/>
      <c r="N38" s="224"/>
      <c r="O38" s="224"/>
      <c r="P38" s="185"/>
      <c r="Q38" s="225" t="s">
        <v>15829</v>
      </c>
      <c r="R38" s="182" t="str">
        <f ca="1">IF(ISERROR($V38),"",OFFSET('Smelter Look-up'!$C$4,$V38-4,0)&amp;"")</f>
        <v>Guangdong Hanhe Non-Ferrous Metal Co., Ltd.</v>
      </c>
      <c r="S38" s="181" t="str">
        <f t="shared" ref="S38:S68" ca="1" si="5">IF(B38="","",IF(ISERROR(MATCH($E38,CL,0)),"Unknown",INDIRECT("'C'!$A$"&amp;MATCH($E38,CL,0)+1)))</f>
        <v>CN</v>
      </c>
      <c r="T38" s="181" t="str">
        <f ca="1">IF(B38="","",IF(ISERROR(MATCH($J38,SorP!$B$1:$B$6226,0)),"",INDIRECT("'SorP'!$A$"&amp;MATCH($S38&amp;$J38,SorP!C:C,0))))</f>
        <v>CN-GD</v>
      </c>
      <c r="U38" s="201"/>
      <c r="V38" s="226">
        <f ca="1">IF(C38="",NA(),IF(OR(C38="Smelter not listed",C38="Smelter not yet identified"),MATCH($B38&amp;$D38,'Smelter Look-up'!$J:$J,0),MATCH($B38&amp;$C38,'Smelter Look-up'!$J:$J,0)))</f>
        <v>450</v>
      </c>
      <c r="X38" s="227">
        <f t="shared" ref="X38:X68" ca="1" si="6">IF(AND(C38="Smelter not listed",OR(LEN(D38)=0,LEN(E38)=0)),1,0)</f>
        <v>0</v>
      </c>
      <c r="AB38" s="228" t="str">
        <f t="shared" ref="AB38:AB68" ca="1" si="7">B38&amp;C38</f>
        <v>TinGuangdong Hanhe Non-Ferrous Metal Co., Ltd.</v>
      </c>
    </row>
    <row r="39" spans="1:28" s="227" customFormat="1" ht="89.25">
      <c r="A39" s="181" t="s">
        <v>12877</v>
      </c>
      <c r="B39" s="182" t="str">
        <f ca="1">IF(LEN(A39)=0,"",INDEX('Smelter Look-up'!$A:$A,MATCH($A39,'Smelter Look-up'!$E:$E,0)))</f>
        <v>Tin</v>
      </c>
      <c r="C39" s="186" t="str">
        <f ca="1">IF(LEN(A39)=0,"",INDEX('Smelter Look-up'!$C:$C,MATCH($A39,'Smelter Look-up'!$E:$E,0)))</f>
        <v>Chifeng Dajingzi Tin Industry Co., Ltd.</v>
      </c>
      <c r="D39" s="230"/>
      <c r="E39" s="182" t="str">
        <f ca="1">IF(ISERROR($V39),"",OFFSET('Smelter Look-up'!$D$4,$V39-4,0)&amp;"")</f>
        <v>CHINA</v>
      </c>
      <c r="F39" s="182" t="str">
        <f ca="1">IF(ISERROR($V39),"",OFFSET('Smelter Look-up'!$E$4,$V39-4,0))</f>
        <v>CID003190</v>
      </c>
      <c r="G39" s="182" t="str">
        <f ca="1">IF(C39=$X$4,IF(ISERROR($V39),"Enter smelter details","RMI"),IF(ISERROR($V39),"",OFFSET('Smelter Look-up'!$F$4,$V39-4,0)))</f>
        <v>RMI</v>
      </c>
      <c r="H39" s="183">
        <f ca="1">IF(ISERROR($V39),"",OFFSET('Smelter Look-up'!$G$4,$V39-4,0))</f>
        <v>0</v>
      </c>
      <c r="I39" s="184" t="str">
        <f ca="1">IF(ISERROR($V39),"",OFFSET('Smelter Look-up'!$H$4,$V39-4,0))</f>
        <v>Chifeng</v>
      </c>
      <c r="J39" s="184" t="str">
        <f ca="1">IF(ISERROR($V39),"",OFFSET('Smelter Look-up'!$I$4,$V39-4,0))</f>
        <v>Nei Mongol Zizhiqu</v>
      </c>
      <c r="K39" s="224"/>
      <c r="L39" s="224"/>
      <c r="M39" s="224"/>
      <c r="N39" s="224"/>
      <c r="O39" s="224"/>
      <c r="P39" s="185"/>
      <c r="Q39" s="225" t="s">
        <v>15829</v>
      </c>
      <c r="R39" s="182" t="str">
        <f ca="1">IF(ISERROR($V39),"",OFFSET('Smelter Look-up'!$C$4,$V39-4,0)&amp;"")</f>
        <v>Chifeng Dajingzi Tin Industry Co., Ltd.</v>
      </c>
      <c r="S39" s="181" t="str">
        <f t="shared" ca="1" si="5"/>
        <v>CN</v>
      </c>
      <c r="T39" s="181" t="str">
        <f ca="1">IF(B39="","",IF(ISERROR(MATCH($J39,SorP!$B$1:$B$6226,0)),"",INDIRECT("'SorP'!$A$"&amp;MATCH($S39&amp;$J39,SorP!C:C,0))))</f>
        <v>CN-NM</v>
      </c>
      <c r="U39" s="201"/>
      <c r="V39" s="226">
        <f ca="1">IF(C39="",NA(),IF(OR(C39="Smelter not listed",C39="Smelter not yet identified"),MATCH($B39&amp;$D39,'Smelter Look-up'!$J:$J,0),MATCH($B39&amp;$C39,'Smelter Look-up'!$J:$J,0)))</f>
        <v>409</v>
      </c>
      <c r="X39" s="227">
        <f t="shared" ca="1" si="6"/>
        <v>0</v>
      </c>
      <c r="AB39" s="228" t="str">
        <f t="shared" ca="1" si="7"/>
        <v>TinChifeng Dajingzi Tin Industry Co., Ltd.</v>
      </c>
    </row>
    <row r="40" spans="1:28" s="227" customFormat="1" ht="51">
      <c r="A40" s="181" t="s">
        <v>13122</v>
      </c>
      <c r="B40" s="182" t="str">
        <f ca="1">IF(LEN(A40)=0,"",INDEX('Smelter Look-up'!$A:$A,MATCH($A40,'Smelter Look-up'!$E:$E,0)))</f>
        <v>Tin</v>
      </c>
      <c r="C40" s="186" t="str">
        <f ca="1">IF(LEN(A40)=0,"",INDEX('Smelter Look-up'!$C:$C,MATCH($A40,'Smelter Look-up'!$E:$E,0)))</f>
        <v>Tin Technology &amp; Refining</v>
      </c>
      <c r="D40" s="230"/>
      <c r="E40" s="182" t="str">
        <f ca="1">IF(ISERROR($V40),"",OFFSET('Smelter Look-up'!$D$4,$V40-4,0)&amp;"")</f>
        <v>UNITED STATES OF AMERICA</v>
      </c>
      <c r="F40" s="182" t="str">
        <f ca="1">IF(ISERROR($V40),"",OFFSET('Smelter Look-up'!$E$4,$V40-4,0))</f>
        <v>CID003325</v>
      </c>
      <c r="G40" s="182" t="str">
        <f ca="1">IF(C40=$X$4,IF(ISERROR($V40),"Enter smelter details","RMI"),IF(ISERROR($V40),"",OFFSET('Smelter Look-up'!$F$4,$V40-4,0)))</f>
        <v>RMI</v>
      </c>
      <c r="H40" s="183">
        <f ca="1">IF(ISERROR($V40),"",OFFSET('Smelter Look-up'!$G$4,$V40-4,0))</f>
        <v>0</v>
      </c>
      <c r="I40" s="184" t="str">
        <f ca="1">IF(ISERROR($V40),"",OFFSET('Smelter Look-up'!$H$4,$V40-4,0))</f>
        <v>West Chester</v>
      </c>
      <c r="J40" s="184" t="str">
        <f ca="1">IF(ISERROR($V40),"",OFFSET('Smelter Look-up'!$I$4,$V40-4,0))</f>
        <v>Pennsylvania</v>
      </c>
      <c r="K40" s="224"/>
      <c r="L40" s="224"/>
      <c r="M40" s="224"/>
      <c r="N40" s="224"/>
      <c r="O40" s="224"/>
      <c r="P40" s="185"/>
      <c r="Q40" s="225" t="s">
        <v>15829</v>
      </c>
      <c r="R40" s="182" t="str">
        <f ca="1">IF(ISERROR($V40),"",OFFSET('Smelter Look-up'!$C$4,$V40-4,0)&amp;"")</f>
        <v>Tin Technology &amp; Refining</v>
      </c>
      <c r="S40" s="181" t="str">
        <f t="shared" ca="1" si="5"/>
        <v>US</v>
      </c>
      <c r="T40" s="181" t="str">
        <f ca="1">IF(B40="","",IF(ISERROR(MATCH($J40,SorP!$B$1:$B$6226,0)),"",INDIRECT("'SorP'!$A$"&amp;MATCH($S40&amp;$J40,SorP!C:C,0))))</f>
        <v>US-PA</v>
      </c>
      <c r="U40" s="201"/>
      <c r="V40" s="226">
        <f ca="1">IF(C40="",NA(),IF(OR(C40="Smelter not listed",C40="Smelter not yet identified"),MATCH($B40&amp;$D40,'Smelter Look-up'!$J:$J,0),MATCH($B40&amp;$C40,'Smelter Look-up'!$J:$J,0)))</f>
        <v>525</v>
      </c>
      <c r="X40" s="227">
        <f t="shared" ca="1" si="6"/>
        <v>0</v>
      </c>
      <c r="AB40" s="228" t="str">
        <f t="shared" ca="1" si="7"/>
        <v>TinTin Technology &amp; Refining</v>
      </c>
    </row>
    <row r="41" spans="1:28" s="227" customFormat="1" ht="38.25">
      <c r="A41" s="181" t="s">
        <v>13774</v>
      </c>
      <c r="B41" s="182" t="str">
        <f ca="1">IF(LEN(A41)=0,"",INDEX('Smelter Look-up'!$A:$A,MATCH($A41,'Smelter Look-up'!$E:$E,0)))</f>
        <v>Tin</v>
      </c>
      <c r="C41" s="186" t="str">
        <f ca="1">IF(LEN(A41)=0,"",INDEX('Smelter Look-up'!$C:$C,MATCH($A41,'Smelter Look-up'!$E:$E,0)))</f>
        <v>Luna Smelter, Ltd.</v>
      </c>
      <c r="D41" s="230"/>
      <c r="E41" s="182" t="str">
        <f ca="1">IF(ISERROR($V41),"",OFFSET('Smelter Look-up'!$D$4,$V41-4,0)&amp;"")</f>
        <v>RWANDA</v>
      </c>
      <c r="F41" s="182" t="str">
        <f ca="1">IF(ISERROR($V41),"",OFFSET('Smelter Look-up'!$E$4,$V41-4,0))</f>
        <v>CID003387</v>
      </c>
      <c r="G41" s="182" t="str">
        <f ca="1">IF(C41=$X$4,IF(ISERROR($V41),"Enter smelter details","RMI"),IF(ISERROR($V41),"",OFFSET('Smelter Look-up'!$F$4,$V41-4,0)))</f>
        <v>RMI</v>
      </c>
      <c r="H41" s="183">
        <f ca="1">IF(ISERROR($V41),"",OFFSET('Smelter Look-up'!$G$4,$V41-4,0))</f>
        <v>0</v>
      </c>
      <c r="I41" s="184" t="str">
        <f ca="1">IF(ISERROR($V41),"",OFFSET('Smelter Look-up'!$H$4,$V41-4,0))</f>
        <v>Kigali</v>
      </c>
      <c r="J41" s="184" t="str">
        <f ca="1">IF(ISERROR($V41),"",OFFSET('Smelter Look-up'!$I$4,$V41-4,0))</f>
        <v>City of Kigali</v>
      </c>
      <c r="K41" s="224"/>
      <c r="L41" s="224"/>
      <c r="M41" s="224"/>
      <c r="N41" s="224"/>
      <c r="O41" s="224"/>
      <c r="P41" s="185"/>
      <c r="Q41" s="225" t="s">
        <v>15829</v>
      </c>
      <c r="R41" s="182" t="str">
        <f ca="1">IF(ISERROR($V41),"",OFFSET('Smelter Look-up'!$C$4,$V41-4,0)&amp;"")</f>
        <v>Luna Smelter, Ltd.</v>
      </c>
      <c r="S41" s="181" t="str">
        <f t="shared" ca="1" si="5"/>
        <v>RW</v>
      </c>
      <c r="T41" s="181" t="str">
        <f ca="1">IF(B41="","",IF(ISERROR(MATCH($J41,SorP!$B$1:$B$6226,0)),"",INDIRECT("'SorP'!$A$"&amp;MATCH($S41&amp;$J41,SorP!C:C,0))))</f>
        <v>RW-01</v>
      </c>
      <c r="U41" s="201"/>
      <c r="V41" s="226">
        <f ca="1">IF(C41="",NA(),IF(OR(C41="Smelter not listed",C41="Smelter not yet identified"),MATCH($B41&amp;$D41,'Smelter Look-up'!$J:$J,0),MATCH($B41&amp;$C41,'Smelter Look-up'!$J:$J,0)))</f>
        <v>465</v>
      </c>
      <c r="X41" s="227">
        <f t="shared" ca="1" si="6"/>
        <v>0</v>
      </c>
      <c r="AB41" s="228" t="str">
        <f t="shared" ca="1" si="7"/>
        <v>TinLuna Smelter, Ltd.</v>
      </c>
    </row>
    <row r="42" spans="1:28" s="227" customFormat="1" ht="63.75">
      <c r="A42" s="181" t="s">
        <v>13775</v>
      </c>
      <c r="B42" s="182" t="str">
        <f ca="1">IF(LEN(A42)=0,"",INDEX('Smelter Look-up'!$A:$A,MATCH($A42,'Smelter Look-up'!$E:$E,0)))</f>
        <v>Tin</v>
      </c>
      <c r="C42" s="186" t="str">
        <f ca="1">IF(LEN(A42)=0,"",INDEX('Smelter Look-up'!$C:$C,MATCH($A42,'Smelter Look-up'!$E:$E,0)))</f>
        <v>PT Mitra Sukses Globalindo</v>
      </c>
      <c r="D42" s="230"/>
      <c r="E42" s="182" t="str">
        <f ca="1">IF(ISERROR($V42),"",OFFSET('Smelter Look-up'!$D$4,$V42-4,0)&amp;"")</f>
        <v>INDONESIA</v>
      </c>
      <c r="F42" s="182" t="str">
        <f ca="1">IF(ISERROR($V42),"",OFFSET('Smelter Look-up'!$E$4,$V42-4,0))</f>
        <v>CID003449</v>
      </c>
      <c r="G42" s="182" t="str">
        <f ca="1">IF(C42=$X$4,IF(ISERROR($V42),"Enter smelter details","RMI"),IF(ISERROR($V42),"",OFFSET('Smelter Look-up'!$F$4,$V42-4,0)))</f>
        <v>RMI</v>
      </c>
      <c r="H42" s="183">
        <f ca="1">IF(ISERROR($V42),"",OFFSET('Smelter Look-up'!$G$4,$V42-4,0))</f>
        <v>0</v>
      </c>
      <c r="I42" s="184" t="str">
        <f ca="1">IF(ISERROR($V42),"",OFFSET('Smelter Look-up'!$H$4,$V42-4,0))</f>
        <v>Pangkalpinang</v>
      </c>
      <c r="J42" s="184" t="str">
        <f ca="1">IF(ISERROR($V42),"",OFFSET('Smelter Look-up'!$I$4,$V42-4,0))</f>
        <v>Kepulauan Bangka Belitung</v>
      </c>
      <c r="K42" s="224"/>
      <c r="L42" s="224"/>
      <c r="M42" s="224"/>
      <c r="N42" s="224"/>
      <c r="O42" s="224"/>
      <c r="P42" s="185"/>
      <c r="Q42" s="225" t="s">
        <v>15829</v>
      </c>
      <c r="R42" s="182" t="str">
        <f ca="1">IF(ISERROR($V42),"",OFFSET('Smelter Look-up'!$C$4,$V42-4,0)&amp;"")</f>
        <v>PT Mitra Sukses Globalindo</v>
      </c>
      <c r="S42" s="181" t="str">
        <f t="shared" ca="1" si="5"/>
        <v>ID</v>
      </c>
      <c r="T42" s="181" t="str">
        <f ca="1">IF(B42="","",IF(ISERROR(MATCH($J42,SorP!$B$1:$B$6226,0)),"",INDIRECT("'SorP'!$A$"&amp;MATCH($S42&amp;$J42,SorP!C:C,0))))</f>
        <v>ID-BB</v>
      </c>
      <c r="U42" s="201"/>
      <c r="V42" s="226">
        <f ca="1">IF(C42="",NA(),IF(OR(C42="Smelter not listed",C42="Smelter not yet identified"),MATCH($B42&amp;$D42,'Smelter Look-up'!$J:$J,0),MATCH($B42&amp;$C42,'Smelter Look-up'!$J:$J,0)))</f>
        <v>503</v>
      </c>
      <c r="X42" s="227">
        <f t="shared" ca="1" si="6"/>
        <v>0</v>
      </c>
      <c r="AB42" s="228" t="str">
        <f t="shared" ca="1" si="7"/>
        <v>TinPT Mitra Sukses Globalindo</v>
      </c>
    </row>
    <row r="43" spans="1:28" s="227" customFormat="1" ht="38.25">
      <c r="A43" s="181" t="s">
        <v>14958</v>
      </c>
      <c r="B43" s="182" t="str">
        <f ca="1">IF(LEN(A43)=0,"",INDEX('Smelter Look-up'!$A:$A,MATCH($A43,'Smelter Look-up'!$E:$E,0)))</f>
        <v>Tin</v>
      </c>
      <c r="C43" s="186" t="str">
        <f ca="1">IF(LEN(A43)=0,"",INDEX('Smelter Look-up'!$C:$C,MATCH($A43,'Smelter Look-up'!$E:$E,0)))</f>
        <v>CRM Synergies</v>
      </c>
      <c r="D43" s="230"/>
      <c r="E43" s="182" t="str">
        <f ca="1">IF(ISERROR($V43),"",OFFSET('Smelter Look-up'!$D$4,$V43-4,0)&amp;"")</f>
        <v>SPAIN</v>
      </c>
      <c r="F43" s="182" t="str">
        <f ca="1">IF(ISERROR($V43),"",OFFSET('Smelter Look-up'!$E$4,$V43-4,0))</f>
        <v>CID003524</v>
      </c>
      <c r="G43" s="182" t="str">
        <f ca="1">IF(C43=$X$4,IF(ISERROR($V43),"Enter smelter details","RMI"),IF(ISERROR($V43),"",OFFSET('Smelter Look-up'!$F$4,$V43-4,0)))</f>
        <v>RMI</v>
      </c>
      <c r="H43" s="183">
        <f ca="1">IF(ISERROR($V43),"",OFFSET('Smelter Look-up'!$G$4,$V43-4,0))</f>
        <v>0</v>
      </c>
      <c r="I43" s="184" t="str">
        <f ca="1">IF(ISERROR($V43),"",OFFSET('Smelter Look-up'!$H$4,$V43-4,0))</f>
        <v>Las Ventas de Retamosa</v>
      </c>
      <c r="J43" s="184" t="str">
        <f ca="1">IF(ISERROR($V43),"",OFFSET('Smelter Look-up'!$I$4,$V43-4,0))</f>
        <v>Toledo</v>
      </c>
      <c r="K43" s="224"/>
      <c r="L43" s="224"/>
      <c r="M43" s="224"/>
      <c r="N43" s="224"/>
      <c r="O43" s="224"/>
      <c r="P43" s="185"/>
      <c r="Q43" s="225" t="s">
        <v>15829</v>
      </c>
      <c r="R43" s="182" t="str">
        <f ca="1">IF(ISERROR($V43),"",OFFSET('Smelter Look-up'!$C$4,$V43-4,0)&amp;"")</f>
        <v>CRM Synergies</v>
      </c>
      <c r="S43" s="181" t="str">
        <f t="shared" ca="1" si="5"/>
        <v>ES</v>
      </c>
      <c r="T43" s="181" t="str">
        <f ca="1">IF(B43="","",IF(ISERROR(MATCH($J43,SorP!$B$1:$B$6226,0)),"",INDIRECT("'SorP'!$A$"&amp;MATCH($S43&amp;$J43,SorP!C:C,0))))</f>
        <v>ES-TO</v>
      </c>
      <c r="U43" s="201"/>
      <c r="V43" s="226">
        <f ca="1">IF(C43="",NA(),IF(OR(C43="Smelter not listed",C43="Smelter not yet identified"),MATCH($B43&amp;$D43,'Smelter Look-up'!$J:$J,0),MATCH($B43&amp;$C43,'Smelter Look-up'!$J:$J,0)))</f>
        <v>419</v>
      </c>
      <c r="X43" s="227">
        <f t="shared" ca="1" si="6"/>
        <v>0</v>
      </c>
      <c r="AB43" s="228" t="str">
        <f t="shared" ca="1" si="7"/>
        <v>TinCRM Synergies</v>
      </c>
    </row>
    <row r="44" spans="1:28" s="227" customFormat="1" ht="76.5">
      <c r="A44" s="181" t="s">
        <v>15310</v>
      </c>
      <c r="B44" s="182" t="str">
        <f ca="1">IF(LEN(A44)=0,"",INDEX('Smelter Look-up'!$A:$A,MATCH($A44,'Smelter Look-up'!$E:$E,0)))</f>
        <v>Tin</v>
      </c>
      <c r="C44" s="186" t="str">
        <f ca="1">IF(LEN(A44)=0,"",INDEX('Smelter Look-up'!$C:$C,MATCH($A44,'Smelter Look-up'!$E:$E,0)))</f>
        <v>PT Putera Sarana Shakti (PT PSS)</v>
      </c>
      <c r="D44" s="230"/>
      <c r="E44" s="182" t="str">
        <f ca="1">IF(ISERROR($V44),"",OFFSET('Smelter Look-up'!$D$4,$V44-4,0)&amp;"")</f>
        <v>INDONESIA</v>
      </c>
      <c r="F44" s="182" t="str">
        <f ca="1">IF(ISERROR($V44),"",OFFSET('Smelter Look-up'!$E$4,$V44-4,0))</f>
        <v>CID003868</v>
      </c>
      <c r="G44" s="182" t="str">
        <f ca="1">IF(C44=$X$4,IF(ISERROR($V44),"Enter smelter details","RMI"),IF(ISERROR($V44),"",OFFSET('Smelter Look-up'!$F$4,$V44-4,0)))</f>
        <v>RMI</v>
      </c>
      <c r="H44" s="183">
        <f ca="1">IF(ISERROR($V44),"",OFFSET('Smelter Look-up'!$G$4,$V44-4,0))</f>
        <v>0</v>
      </c>
      <c r="I44" s="184" t="str">
        <f ca="1">IF(ISERROR($V44),"",OFFSET('Smelter Look-up'!$H$4,$V44-4,0))</f>
        <v>Sungailiat</v>
      </c>
      <c r="J44" s="184" t="str">
        <f ca="1">IF(ISERROR($V44),"",OFFSET('Smelter Look-up'!$I$4,$V44-4,0))</f>
        <v>Kepulauan Bangka Belitung</v>
      </c>
      <c r="K44" s="224"/>
      <c r="L44" s="224"/>
      <c r="M44" s="224"/>
      <c r="N44" s="224"/>
      <c r="O44" s="224"/>
      <c r="P44" s="185"/>
      <c r="Q44" s="225" t="s">
        <v>15829</v>
      </c>
      <c r="R44" s="182" t="str">
        <f ca="1">IF(ISERROR($V44),"",OFFSET('Smelter Look-up'!$C$4,$V44-4,0)&amp;"")</f>
        <v>PT Putera Sarana Shakti (PT PSS)</v>
      </c>
      <c r="S44" s="181" t="str">
        <f t="shared" ca="1" si="5"/>
        <v>ID</v>
      </c>
      <c r="T44" s="181" t="str">
        <f ca="1">IF(B44="","",IF(ISERROR(MATCH($J44,SorP!$B$1:$B$6226,0)),"",INDIRECT("'SorP'!$A$"&amp;MATCH($S44&amp;$J44,SorP!C:C,0))))</f>
        <v>ID-BB</v>
      </c>
      <c r="U44" s="201"/>
      <c r="V44" s="226">
        <f ca="1">IF(C44="",NA(),IF(OR(C44="Smelter not listed",C44="Smelter not yet identified"),MATCH($B44&amp;$D44,'Smelter Look-up'!$J:$J,0),MATCH($B44&amp;$C44,'Smelter Look-up'!$J:$J,0)))</f>
        <v>506</v>
      </c>
      <c r="X44" s="227">
        <f t="shared" ca="1" si="6"/>
        <v>0</v>
      </c>
      <c r="AB44" s="228" t="str">
        <f t="shared" ca="1" si="7"/>
        <v>TinPT Putera Sarana Shakti (PT PSS)</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5"/>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ca="1" si="6"/>
        <v>0</v>
      </c>
      <c r="AB45" s="228" t="str">
        <f t="shared" si="7"/>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5"/>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ca="1" si="6"/>
        <v>0</v>
      </c>
      <c r="AB46" s="228" t="str">
        <f t="shared" si="7"/>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5"/>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ca="1" si="6"/>
        <v>0</v>
      </c>
      <c r="AB47" s="228" t="str">
        <f t="shared" si="7"/>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5"/>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ca="1" si="6"/>
        <v>0</v>
      </c>
      <c r="AB48" s="228" t="str">
        <f t="shared" si="7"/>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5"/>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ca="1" si="6"/>
        <v>0</v>
      </c>
      <c r="AB49" s="228" t="str">
        <f t="shared" si="7"/>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5"/>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ca="1" si="6"/>
        <v>0</v>
      </c>
      <c r="AB50" s="228" t="str">
        <f t="shared" si="7"/>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5"/>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ca="1" si="6"/>
        <v>0</v>
      </c>
      <c r="AB51" s="228" t="str">
        <f t="shared" si="7"/>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5"/>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ca="1" si="6"/>
        <v>0</v>
      </c>
      <c r="AB52" s="228" t="str">
        <f t="shared" si="7"/>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5"/>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ca="1" si="6"/>
        <v>0</v>
      </c>
      <c r="AB53" s="228" t="str">
        <f t="shared" si="7"/>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5"/>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ca="1" si="6"/>
        <v>0</v>
      </c>
      <c r="AB54" s="228" t="str">
        <f t="shared" si="7"/>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5"/>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ca="1" si="6"/>
        <v>0</v>
      </c>
      <c r="AB55" s="228" t="str">
        <f t="shared" si="7"/>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5"/>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ca="1" si="6"/>
        <v>0</v>
      </c>
      <c r="AB56" s="228" t="str">
        <f t="shared" si="7"/>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5"/>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ca="1" si="6"/>
        <v>0</v>
      </c>
      <c r="AB57" s="228" t="str">
        <f t="shared" si="7"/>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5"/>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ca="1" si="6"/>
        <v>0</v>
      </c>
      <c r="AB58" s="228" t="str">
        <f t="shared" si="7"/>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5"/>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ca="1" si="6"/>
        <v>0</v>
      </c>
      <c r="AB59" s="228" t="str">
        <f t="shared" si="7"/>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5"/>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ca="1" si="6"/>
        <v>0</v>
      </c>
      <c r="AB60" s="228" t="str">
        <f t="shared" si="7"/>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5"/>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ca="1" si="6"/>
        <v>0</v>
      </c>
      <c r="AB61" s="228" t="str">
        <f t="shared" si="7"/>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5"/>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ca="1" si="6"/>
        <v>0</v>
      </c>
      <c r="AB68" s="228" t="str">
        <f t="shared" si="7"/>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8">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 ca="1" si="9">IF(AND(C69="Smelter not listed",OR(LEN(D69)=0,LEN(E69)=0)),1,0)</f>
        <v>0</v>
      </c>
      <c r="AB69" s="228" t="str">
        <f t="shared" ref="AB69" si="10">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1">IF(B70="","",IF(ISERROR(MATCH($E70,CL,0)),"Unknown",INDIRECT("'C'!$A$"&amp;MATCH($E70,CL,0)+1)))</f>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ref="X70:X101" ca="1" si="12">IF(AND(C70="Smelter not listed",OR(LEN(D70)=0,LEN(E70)=0)),1,0)</f>
        <v>0</v>
      </c>
      <c r="AB70" s="228" t="str">
        <f t="shared" ref="AB70:AB101" si="13">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2"/>
        <v>0</v>
      </c>
      <c r="AB101" s="228" t="str">
        <f t="shared" si="13"/>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4">IF(B102="","",IF(ISERROR(MATCH($E102,CL,0)),"Unknown",INDIRECT("'C'!$A$"&amp;MATCH($E102,CL,0)+1)))</f>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ref="X102:X132" ca="1" si="15">IF(AND(C102="Smelter not listed",OR(LEN(D102)=0,LEN(E102)=0)),1,0)</f>
        <v>0</v>
      </c>
      <c r="AB102" s="228" t="str">
        <f t="shared" ref="AB102:AB132" si="16">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4"/>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15"/>
        <v>0</v>
      </c>
      <c r="AB132" s="228" t="str">
        <f t="shared" si="16"/>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7">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 ca="1" si="18">IF(AND(C133="Smelter not listed",OR(LEN(D133)=0,LEN(E133)=0)),1,0)</f>
        <v>0</v>
      </c>
      <c r="AB133" s="228" t="str">
        <f t="shared" ref="AB133" si="19">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0">IF(B134="","",IF(ISERROR(MATCH($E134,CL,0)),"Unknown",INDIRECT("'C'!$A$"&amp;MATCH($E134,CL,0)+1)))</f>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ref="X134:X165" ca="1" si="21">IF(AND(C134="Smelter not listed",OR(LEN(D134)=0,LEN(E134)=0)),1,0)</f>
        <v>0</v>
      </c>
      <c r="AB134" s="228" t="str">
        <f t="shared" ref="AB134:AB165" si="22">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1"/>
        <v>0</v>
      </c>
      <c r="AB165" s="228" t="str">
        <f t="shared" si="22"/>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3">IF(B166="","",IF(ISERROR(MATCH($E166,CL,0)),"Unknown",INDIRECT("'C'!$A$"&amp;MATCH($E166,CL,0)+1)))</f>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ref="X166:X196" ca="1" si="24">IF(AND(C166="Smelter not listed",OR(LEN(D166)=0,LEN(E166)=0)),1,0)</f>
        <v>0</v>
      </c>
      <c r="AB166" s="228" t="str">
        <f t="shared" ref="AB166:AB196" si="25">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3"/>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24"/>
        <v>0</v>
      </c>
      <c r="AB196" s="228" t="str">
        <f t="shared" si="25"/>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6">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 ca="1" si="27">IF(AND(C197="Smelter not listed",OR(LEN(D197)=0,LEN(E197)=0)),1,0)</f>
        <v>0</v>
      </c>
      <c r="AB197" s="228" t="str">
        <f t="shared" ref="AB197" si="28">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29">IF(B198="","",IF(ISERROR(MATCH($E198,CL,0)),"Unknown",INDIRECT("'C'!$A$"&amp;MATCH($E198,CL,0)+1)))</f>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ref="X198:X229" ca="1" si="30">IF(AND(C198="Smelter not listed",OR(LEN(D198)=0,LEN(E198)=0)),1,0)</f>
        <v>0</v>
      </c>
      <c r="AB198" s="228" t="str">
        <f t="shared" ref="AB198:AB229" si="31">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2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0"/>
        <v>0</v>
      </c>
      <c r="AB229" s="228" t="str">
        <f t="shared" si="31"/>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2">IF(B230="","",IF(ISERROR(MATCH($E230,CL,0)),"Unknown",INDIRECT("'C'!$A$"&amp;MATCH($E230,CL,0)+1)))</f>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ref="X230:X260" ca="1" si="33">IF(AND(C230="Smelter not listed",OR(LEN(D230)=0,LEN(E230)=0)),1,0)</f>
        <v>0</v>
      </c>
      <c r="AB230" s="228" t="str">
        <f t="shared" ref="AB230:AB260" si="34">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2"/>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3"/>
        <v>0</v>
      </c>
      <c r="AB260" s="228" t="str">
        <f t="shared" si="34"/>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5">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 ca="1" si="36">IF(AND(C261="Smelter not listed",OR(LEN(D261)=0,LEN(E261)=0)),1,0)</f>
        <v>0</v>
      </c>
      <c r="AB261" s="228" t="str">
        <f t="shared" ref="AB261" si="37">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8">IF(B262="","",IF(ISERROR(MATCH($E262,CL,0)),"Unknown",INDIRECT("'C'!$A$"&amp;MATCH($E262,CL,0)+1)))</f>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ref="X262:X293" ca="1" si="39">IF(AND(C262="Smelter not listed",OR(LEN(D262)=0,LEN(E262)=0)),1,0)</f>
        <v>0</v>
      </c>
      <c r="AB262" s="228" t="str">
        <f t="shared" ref="AB262:AB293" si="40">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FBCF7B78-7279-46B1-B307-D71475DCDCF2}"/>
    </customSheetView>
  </customSheetViews>
  <mergeCells count="3">
    <mergeCell ref="J2:O2"/>
    <mergeCell ref="B3:E3"/>
    <mergeCell ref="G3:I3"/>
  </mergeCells>
  <conditionalFormatting sqref="B5:B2504">
    <cfRule type="expression" dxfId="16" priority="1" stopIfTrue="1">
      <formula>IF(B5="",TRUE)</formula>
    </cfRule>
    <cfRule type="expression" dxfId="15" priority="2" stopIfTrue="1">
      <formula>IF(AND(COUNTIF(MetalSmelter,B5&amp;C5)=0,LEN(C5)&gt;0),TRUE,FALSE)</formula>
    </cfRule>
  </conditionalFormatting>
  <conditionalFormatting sqref="C5:C2504">
    <cfRule type="expression" dxfId="12" priority="9" stopIfTrue="1">
      <formula>IF(AND(B5&lt;&gt;"",C5=""),TRUE)</formula>
    </cfRule>
  </conditionalFormatting>
  <conditionalFormatting sqref="D5:D2504">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4 R5:R2504">
    <cfRule type="expression" dxfId="8" priority="7" stopIfTrue="1">
      <formula>IF(AND(E5="",$C5=$X$4),TRUE)</formula>
    </cfRule>
    <cfRule type="expression" dxfId="7" priority="8" stopIfTrue="1">
      <formula>IF(FIND("!",E5),TRUE)</formula>
    </cfRule>
  </conditionalFormatting>
  <conditionalFormatting sqref="F5:F2504">
    <cfRule type="expression" dxfId="6" priority="5" stopIfTrue="1">
      <formula>IF(AND(LEN($A5)&gt;0,$A5&lt;&gt;$F5),TRUE,FALSE)</formula>
    </cfRule>
  </conditionalFormatting>
  <conditionalFormatting sqref="G5:G2504">
    <cfRule type="expression" dxfId="5" priority="22"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D10" sqref="D10"/>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Um sicherzustellen, dass alle erforderlichen Felder vor dem Versand an ihren Kunden ausgefüllt sind, alle rot markierten Felder beachten.</v>
      </c>
      <c r="B1" s="392"/>
      <c r="C1" s="392"/>
      <c r="D1" s="119" t="str">
        <f ca="1">OFFSET(L!$C$1,MATCH("Checker"&amp;ADDRESS(ROW(),COLUMN(),4),L!$A:$A,0)-1,SL,,)</f>
        <v>Erforderliche Felder bitte vervollständigen.</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Erforderliche Felder</v>
      </c>
      <c r="B3" s="68" t="str">
        <f ca="1">OFFSET(L!$C$1,MATCH("Checker"&amp;ADDRESS(ROW(),COLUMN(),4),L!$A:$A,0)-1,SL,,)</f>
        <v>Antwort ist vorhanden</v>
      </c>
      <c r="C3" s="68" t="str">
        <f ca="1">OFFSET(L!$C$1,MATCH("Checker"&amp;ADDRESS(ROW(),COLUMN(),4),L!$A:$A,0)-1,SL,,)</f>
        <v>Notizen</v>
      </c>
      <c r="D3" s="68" t="str">
        <f ca="1">OFFSET(L!$C$1,MATCH("Checker"&amp;ADDRESS(ROW(),COLUMN(),4),L!$A:$A,0)-1,SL,,)</f>
        <v>Hyperlink zum Ursprung</v>
      </c>
      <c r="F3" s="69" t="s">
        <v>512</v>
      </c>
      <c r="G3" s="19" t="s">
        <v>511</v>
      </c>
      <c r="H3" s="19" t="s">
        <v>513</v>
      </c>
      <c r="I3" s="19" t="s">
        <v>1283</v>
      </c>
      <c r="J3" s="19" t="s">
        <v>1284</v>
      </c>
    </row>
    <row r="4" spans="1:10" ht="39">
      <c r="A4" s="90" t="str">
        <f ca="1">Declaration!B8</f>
        <v>Firmenname (*):</v>
      </c>
      <c r="B4" s="89" t="str">
        <f>Declaration!D8</f>
        <v>STANNOL GmbH &amp; Co. KG</v>
      </c>
      <c r="C4" s="89" t="str">
        <f t="shared" ref="C4" ca="1" si="0">IF(H4=1,J4,I4)</f>
        <v>Vollständig</v>
      </c>
      <c r="D4" s="95" t="str">
        <f>IF(H4=1,"Click here to enter Company Name","")</f>
        <v/>
      </c>
      <c r="E4" s="20" t="s">
        <v>1273</v>
      </c>
      <c r="F4" s="93">
        <v>1</v>
      </c>
      <c r="G4" s="70">
        <f t="shared" ref="G4" si="1">IF(B4=0,1,0)</f>
        <v>0</v>
      </c>
      <c r="H4" s="71">
        <f>F4*G4</f>
        <v>0</v>
      </c>
      <c r="I4" s="147" t="str">
        <f ca="1">OFFSET(L!$C$1,MATCH("Checker"&amp;"Comp",L!$A:$A,0)-1,SL,,)</f>
        <v>Vollständig</v>
      </c>
      <c r="J4" s="148" t="str">
        <f ca="1">OFFSET(L!$C$1,MATCH("Checker"&amp;ADDRESS(ROW(),COLUMN(),4),L!$A:$A,0)-1,SL,,)</f>
        <v>Geben Sie den Namen Ihres Unternehmens in der Reiterzelle D8 der Erklärung an</v>
      </c>
    </row>
    <row r="5" spans="1:10" ht="39">
      <c r="A5" s="90" t="str">
        <f ca="1">Declaration!B9</f>
        <v>Geltungsbereich der Erklärung (*):</v>
      </c>
      <c r="B5" s="89" t="str">
        <f>Declaration!D9</f>
        <v>A. Company</v>
      </c>
      <c r="C5" s="89" t="str">
        <f ca="1">IF(H5=1,J5,I5)</f>
        <v>Vollständig</v>
      </c>
      <c r="D5" s="95" t="str">
        <f>IF(H5=1,"Click here to enter Declaration Scope","")</f>
        <v/>
      </c>
      <c r="E5" s="20" t="s">
        <v>1273</v>
      </c>
      <c r="F5" s="93">
        <v>1</v>
      </c>
      <c r="G5" s="70">
        <f>IF(B5=0,1,0)</f>
        <v>0</v>
      </c>
      <c r="H5" s="71">
        <f t="shared" ref="H5" si="2">F5*G5</f>
        <v>0</v>
      </c>
      <c r="I5" s="147" t="str">
        <f ca="1">OFFSET(L!$C$1,MATCH("Checker"&amp;"Comp",L!$A:$A,0)-1,SL,,)</f>
        <v>Vollständig</v>
      </c>
      <c r="J5" s="148" t="str">
        <f ca="1">OFFSET(L!$C$1,MATCH("Checker"&amp;ADDRESS(ROW(),COLUMN(),4),L!$A:$A,0)-1,SL,,)</f>
        <v>Wählen Sie den Umfang der Erklärung in der Reiterzelle D9 der Erklärung aus</v>
      </c>
    </row>
    <row r="6" spans="1:10" ht="39">
      <c r="A6" s="90" t="str">
        <f ca="1">Declaration!B10</f>
        <v>Beschreibung des Geltungsbereichs</v>
      </c>
      <c r="B6" s="89">
        <f>Declaration!D10</f>
        <v>0</v>
      </c>
      <c r="C6" s="89" t="str">
        <f ca="1">IF(H6=1,J6,I6)</f>
        <v>Vollständig</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Vollständig</v>
      </c>
      <c r="J6" s="19" t="str">
        <f ca="1">OFFSET(L!$C$1,MATCH("Checker"&amp;ADDRESS(ROW(),COLUMN(),4),L!$A:$A,0)-1,SL,,)</f>
        <v>Geben Sie eine Beschreibung des Umfangs in der Reiterzelle D10 der Erklärung an</v>
      </c>
    </row>
    <row r="7" spans="1:10" ht="39">
      <c r="A7" s="90" t="str">
        <f ca="1">Declaration!B15</f>
        <v>Name des Ansprechpartners (*):</v>
      </c>
      <c r="B7" s="89" t="str">
        <f>Declaration!D15</f>
        <v>Claudio Sündermann</v>
      </c>
      <c r="C7" s="89" t="str">
        <f ca="1">IF(H7=1,J7,I7)</f>
        <v>Vollständig</v>
      </c>
      <c r="D7" s="95" t="str">
        <f>IF(H7=1,"Click here to enter Contact Name","")</f>
        <v/>
      </c>
      <c r="E7" s="20" t="s">
        <v>1273</v>
      </c>
      <c r="F7" s="93">
        <v>1</v>
      </c>
      <c r="G7" s="70">
        <f>IF(B7=0,1,0)</f>
        <v>0</v>
      </c>
      <c r="H7" s="71">
        <f t="shared" si="3"/>
        <v>0</v>
      </c>
      <c r="I7" s="147" t="str">
        <f ca="1">OFFSET(L!$C$1,MATCH("Checker"&amp;"Comp",L!$A:$A,0)-1,SL,,)</f>
        <v>Vollständig</v>
      </c>
      <c r="J7" s="19" t="str">
        <f ca="1">OFFSET(L!$C$1,MATCH("Checker"&amp;ADDRESS(ROW(),COLUMN(),4),L!$A:$A,0)-1,SL,,)</f>
        <v>Geben Sie einen Kontaktnamen in der Reiterzelle D15 der Erklärung an</v>
      </c>
    </row>
    <row r="8" spans="1:10" ht="39">
      <c r="A8" s="90" t="str">
        <f ca="1">Declaration!B16</f>
        <v>E-Mail-Adresse des Ansprechpartners (*):</v>
      </c>
      <c r="B8" s="89" t="str">
        <f>Declaration!D16</f>
        <v>claudio.suendermann@stannol.de</v>
      </c>
      <c r="C8" s="89" t="str">
        <f ca="1">IF(H8=1,J8,I8)</f>
        <v>Vollständig</v>
      </c>
      <c r="D8" s="95" t="str">
        <f>IF(H8=1,"Click here to enter Email-Contact","")</f>
        <v/>
      </c>
      <c r="E8" s="20" t="s">
        <v>1273</v>
      </c>
      <c r="F8" s="93">
        <v>1</v>
      </c>
      <c r="G8" s="70">
        <f>IF(ISNUMBER(SEARCH("@",B8)),0,1)</f>
        <v>0</v>
      </c>
      <c r="H8" s="71">
        <f t="shared" si="3"/>
        <v>0</v>
      </c>
      <c r="I8" s="147" t="str">
        <f ca="1">OFFSET(L!$C$1,MATCH("Checker"&amp;"Comp",L!$A:$A,0)-1,SL,,)</f>
        <v>Vollständig</v>
      </c>
      <c r="J8" s="19" t="str">
        <f ca="1">OFFSET(L!$C$1,MATCH("Checker"&amp;ADDRESS(ROW(),COLUMN(),4),L!$A:$A,0)-1,SL,,)</f>
        <v>Geben Sie eine gültige Kontakt-E-Mail-Adresse in der Reiterzelle D16 der Erklärung an</v>
      </c>
    </row>
    <row r="9" spans="1:10" ht="39">
      <c r="A9" s="90" t="str">
        <f ca="1">Declaration!B17</f>
        <v>Telefonnummer des Ansprechpartners (*):</v>
      </c>
      <c r="B9" s="273" t="str">
        <f>Declaration!D17</f>
        <v>0049 2051 3120 143</v>
      </c>
      <c r="C9" s="89" t="str">
        <f ca="1">IF(H9=1,J9,I9)</f>
        <v>Vollständig</v>
      </c>
      <c r="D9" s="95" t="str">
        <f>IF(H9=1,"Click here to enter Phone-Contact","")</f>
        <v/>
      </c>
      <c r="E9" s="20" t="s">
        <v>1273</v>
      </c>
      <c r="F9" s="93">
        <v>1</v>
      </c>
      <c r="G9" s="70">
        <f>IF(B9=0,1,0)</f>
        <v>0</v>
      </c>
      <c r="H9" s="71">
        <f t="shared" si="3"/>
        <v>0</v>
      </c>
      <c r="I9" s="147" t="str">
        <f ca="1">OFFSET(L!$C$1,MATCH("Checker"&amp;"Comp",L!$A:$A,0)-1,SL,,)</f>
        <v>Vollständig</v>
      </c>
      <c r="J9" s="19" t="str">
        <f ca="1">OFFSET(L!$C$1,MATCH("Checker"&amp;ADDRESS(ROW(),COLUMN(),4),L!$A:$A,0)-1,SL,,)</f>
        <v>Geben Sie eine Kontakttelefonnummer in der Reiterzelle D17 der Erklärung an</v>
      </c>
    </row>
    <row r="10" spans="1:10" ht="39">
      <c r="A10" s="90" t="str">
        <f ca="1">Declaration!B18</f>
        <v>Bevollmächtigter (*):</v>
      </c>
      <c r="B10" s="89" t="str">
        <f>Declaration!D18</f>
        <v>Claudio Sündermann</v>
      </c>
      <c r="C10" s="89" t="str">
        <f t="shared" ref="C10" ca="1" si="4">IF(H10=1,J10,I10)</f>
        <v>Vollständig</v>
      </c>
      <c r="D10" s="95" t="str">
        <f>IF(H10=1,"Click here to enter an Authorized Company Representative's name","")</f>
        <v/>
      </c>
      <c r="E10" s="20" t="s">
        <v>1273</v>
      </c>
      <c r="F10" s="93">
        <v>1</v>
      </c>
      <c r="G10" s="70">
        <f t="shared" ref="G10" si="5">IF(B10=0,1,0)</f>
        <v>0</v>
      </c>
      <c r="H10" s="71">
        <f t="shared" si="3"/>
        <v>0</v>
      </c>
      <c r="I10" s="147" t="str">
        <f ca="1">OFFSET(L!$C$1,MATCH("Checker"&amp;"Comp",L!$A:$A,0)-1,SL,,)</f>
        <v>Vollständig</v>
      </c>
      <c r="J10" s="19" t="str">
        <f ca="1">OFFSET(L!$C$1,MATCH("Checker"&amp;ADDRESS(ROW(),COLUMN(),4),L!$A:$A,0)-1,SL,,)</f>
        <v>Geben Sie den Kontaktnamen eines bevollmächtigten Unternehmensvertreters in der Reiterzelle D18 der Erklärung an</v>
      </c>
    </row>
    <row r="11" spans="1:10" ht="39">
      <c r="A11" s="90" t="str">
        <f ca="1">Declaration!B20</f>
        <v>E-Mail-Adresse des Bevollmächtigten (*):</v>
      </c>
      <c r="B11" s="89" t="str">
        <f>Declaration!D20</f>
        <v>claudio.suendermann@stannol.de</v>
      </c>
      <c r="C11" s="89" t="str">
        <f ca="1">IF(H11=1,J11,I11)</f>
        <v>Vollständig</v>
      </c>
      <c r="D11" s="95" t="str">
        <f>IF(H11=1,"Click here to enter Representative's email","")</f>
        <v/>
      </c>
      <c r="E11" s="20" t="s">
        <v>1273</v>
      </c>
      <c r="F11" s="93">
        <v>1</v>
      </c>
      <c r="G11" s="70">
        <f>IF(ISNUMBER(SEARCH("@",B11)),0,1)</f>
        <v>0</v>
      </c>
      <c r="H11" s="71">
        <f t="shared" si="3"/>
        <v>0</v>
      </c>
      <c r="I11" s="147" t="str">
        <f ca="1">OFFSET(L!$C$1,MATCH("Checker"&amp;"Comp",L!$A:$A,0)-1,SL,,)</f>
        <v>Vollständig</v>
      </c>
      <c r="J11" s="19" t="str">
        <f ca="1">OFFSET(L!$C$1,MATCH("Checker"&amp;ADDRESS(ROW(),COLUMN(),4),L!$A:$A,0)-1,SL,,)</f>
        <v>Geben Sie eine gültige E-Mail-Adresse eines bevollmächtigten Unternehmensvertreters in der Reiterzelle D20 der Erklärung an</v>
      </c>
    </row>
    <row r="12" spans="1:10" ht="39">
      <c r="A12" s="90" t="str">
        <f ca="1">Declaration!B22</f>
        <v>Datum (*):</v>
      </c>
      <c r="B12" s="91">
        <f>Declaration!D22</f>
        <v>45814</v>
      </c>
      <c r="C12" s="89" t="str">
        <f ca="1">IF(H12=1,J12,I12)</f>
        <v>Vollständig</v>
      </c>
      <c r="D12" s="95" t="str">
        <f>IF(H12=1,"Click here to enter Date of Completion","")</f>
        <v/>
      </c>
      <c r="E12" s="20" t="s">
        <v>1273</v>
      </c>
      <c r="F12" s="93">
        <v>1</v>
      </c>
      <c r="G12" s="70">
        <f>IF(B12=0,1,0)</f>
        <v>0</v>
      </c>
      <c r="H12" s="71">
        <f t="shared" si="3"/>
        <v>0</v>
      </c>
      <c r="I12" s="147" t="str">
        <f ca="1">OFFSET(L!$C$1,MATCH("Checker"&amp;"Comp",L!$A:$A,0)-1,SL,,)</f>
        <v>Vollständig</v>
      </c>
      <c r="J12" s="19" t="str">
        <f ca="1">OFFSET(L!$C$1,MATCH("Checker"&amp;ADDRESS(ROW(),COLUMN(),4),L!$A:$A,0)-1,SL,,)</f>
        <v>Geben Sie das Datum der Vervollständigung des Formulars in der Reiterzelle D22 der Erklärung an</v>
      </c>
    </row>
    <row r="13" spans="1:10" ht="63.75">
      <c r="A13" s="89" t="str">
        <f ca="1">Declaration!B25</f>
        <v>1) Wird absichtlich ein 3TG-Mineral im Herstellungsprozess verwendet oder in das/die Produkt(e) aufgenommen? (*)</v>
      </c>
      <c r="B13" s="92"/>
      <c r="C13" s="92"/>
      <c r="D13" s="96"/>
      <c r="E13" s="20" t="s">
        <v>783</v>
      </c>
      <c r="F13" s="93"/>
      <c r="H13" s="19">
        <f t="shared" si="3"/>
        <v>0</v>
      </c>
    </row>
    <row r="14" spans="1:10" ht="26.25">
      <c r="A14" s="90" t="str">
        <f ca="1">Declaration!B26</f>
        <v xml:space="preserve">Tantal  </v>
      </c>
      <c r="B14" s="89" t="str">
        <f>Declaration!D26</f>
        <v>No</v>
      </c>
      <c r="C14" s="89" t="str">
        <f ca="1">IF(H14=1,J14,I14)</f>
        <v>Vollständig</v>
      </c>
      <c r="D14" s="95" t="str">
        <f>IF(H14=1,"Click here to answer question 1 for Tantalum","")</f>
        <v/>
      </c>
      <c r="E14" s="20" t="s">
        <v>779</v>
      </c>
      <c r="F14" s="93">
        <v>1</v>
      </c>
      <c r="G14" s="70">
        <f>IF(B14=0,1,0)</f>
        <v>0</v>
      </c>
      <c r="H14" s="71">
        <f t="shared" si="3"/>
        <v>0</v>
      </c>
      <c r="I14" s="147" t="str">
        <f ca="1">OFFSET(L!$C$1,MATCH("Checker"&amp;"Comp",L!$A:$A,0)-1,SL,,)</f>
        <v>Vollständig</v>
      </c>
      <c r="J14" s="148" t="str">
        <f ca="1">OFFSET(L!$C$1,MATCH("Checker"&amp;ADDRESS(ROW(),COLUMN(),4),L!$A:$A,0)-1,SL,,)</f>
        <v>Erklären Sie in der Reiterzelle D26 der Erklärung, ob Tantalum Ihren Produkten absichtlich hinzugefügt wird</v>
      </c>
    </row>
    <row r="15" spans="1:10" ht="39">
      <c r="A15" s="90" t="str">
        <f ca="1">Declaration!B27</f>
        <v>Zinn  (*)</v>
      </c>
      <c r="B15" s="89" t="str">
        <f>Declaration!D27</f>
        <v>Yes</v>
      </c>
      <c r="C15" s="89" t="str">
        <f ca="1">IF(H15=1,J15,I15)</f>
        <v>Vollständig</v>
      </c>
      <c r="D15" s="95" t="str">
        <f>IF(H15=1,"Click here to answer question 1 for Tin","")</f>
        <v/>
      </c>
      <c r="E15" s="20" t="s">
        <v>780</v>
      </c>
      <c r="F15" s="93">
        <v>1</v>
      </c>
      <c r="G15" s="70">
        <f>IF(B15=0,1,0)</f>
        <v>0</v>
      </c>
      <c r="H15" s="71">
        <f t="shared" si="3"/>
        <v>0</v>
      </c>
      <c r="I15" s="147" t="str">
        <f ca="1">OFFSET(L!$C$1,MATCH("Checker"&amp;"Comp",L!$A:$A,0)-1,SL,,)</f>
        <v>Vollständig</v>
      </c>
      <c r="J15" s="148" t="str">
        <f ca="1">OFFSET(L!$C$1,MATCH("Checker"&amp;ADDRESS(ROW(),COLUMN(),4),L!$A:$A,0)-1,SL,,)</f>
        <v>Erklären Sie in der Reiterzelle D27 der Erklärung, ob Zinn Ihren Produkten absichtlich hinzugefügt wird</v>
      </c>
    </row>
    <row r="16" spans="1:10" ht="39">
      <c r="A16" s="90" t="str">
        <f ca="1">Declaration!B28</f>
        <v xml:space="preserve">Gold  </v>
      </c>
      <c r="B16" s="89" t="str">
        <f>Declaration!D28</f>
        <v>No</v>
      </c>
      <c r="C16" s="89" t="str">
        <f ca="1">IF(H16=1,J16,I16)</f>
        <v>Vollständig</v>
      </c>
      <c r="D16" s="95" t="str">
        <f>IF(H16=1,"Click here to answer question 1 for Gold","")</f>
        <v/>
      </c>
      <c r="E16" s="20" t="s">
        <v>780</v>
      </c>
      <c r="F16" s="93">
        <v>1</v>
      </c>
      <c r="G16" s="70">
        <f>IF(B16=0,1,0)</f>
        <v>0</v>
      </c>
      <c r="H16" s="71">
        <f t="shared" si="3"/>
        <v>0</v>
      </c>
      <c r="I16" s="147" t="str">
        <f ca="1">OFFSET(L!$C$1,MATCH("Checker"&amp;"Comp",L!$A:$A,0)-1,SL,,)</f>
        <v>Vollständig</v>
      </c>
      <c r="J16" s="148" t="str">
        <f ca="1">OFFSET(L!$C$1,MATCH("Checker"&amp;ADDRESS(ROW(),COLUMN(),4),L!$A:$A,0)-1,SL,,)</f>
        <v>Erklären Sie in der Reiterzelle D28 der Erklärung, ob Gold Ihren Produkten absichtlich hinzugefügt wird</v>
      </c>
    </row>
    <row r="17" spans="1:10" ht="39">
      <c r="A17" s="90" t="str">
        <f ca="1">Declaration!B29</f>
        <v xml:space="preserve">Wolfram  </v>
      </c>
      <c r="B17" s="89" t="str">
        <f>Declaration!D29</f>
        <v>No</v>
      </c>
      <c r="C17" s="89" t="str">
        <f ca="1">IF(H17=1,J17,I17)</f>
        <v>Vollständig</v>
      </c>
      <c r="D17" s="95" t="str">
        <f>IF(H17=1,"Click here to answer question 1 for Tungsten","")</f>
        <v/>
      </c>
      <c r="E17" s="20" t="s">
        <v>780</v>
      </c>
      <c r="F17" s="93">
        <v>1</v>
      </c>
      <c r="G17" s="70">
        <f>IF(B17=0,1,0)</f>
        <v>0</v>
      </c>
      <c r="H17" s="71">
        <f t="shared" si="3"/>
        <v>0</v>
      </c>
      <c r="I17" s="147" t="str">
        <f ca="1">OFFSET(L!$C$1,MATCH("Checker"&amp;"Comp",L!$A:$A,0)-1,SL,,)</f>
        <v>Vollständig</v>
      </c>
      <c r="J17" s="148" t="str">
        <f ca="1">OFFSET(L!$C$1,MATCH("Checker"&amp;ADDRESS(ROW(),COLUMN(),4),L!$A:$A,0)-1,SL,,)</f>
        <v>Erklären Sie in der Reiterzelle D29 der Erklärung, ob Tungsten Ihren Produkten absichtlich hinzugefügt wird</v>
      </c>
    </row>
    <row r="18" spans="1:10" ht="51">
      <c r="A18" s="89" t="str">
        <f ca="1">Declaration!B31</f>
        <v>2) Liegen in dem/den Produkt(en) 3TG-Rückstände vor?  (*)</v>
      </c>
      <c r="B18" s="92"/>
      <c r="C18" s="92"/>
      <c r="D18" s="96"/>
      <c r="E18" s="20" t="s">
        <v>781</v>
      </c>
      <c r="F18" s="93"/>
      <c r="J18" s="148"/>
    </row>
    <row r="19" spans="1:10" ht="39">
      <c r="A19" s="90" t="str">
        <f ca="1">Declaration!B32</f>
        <v xml:space="preserve">Tantal  </v>
      </c>
      <c r="B19" s="89">
        <f>IF($B$14="Yes",Declaration!D32,0)</f>
        <v>0</v>
      </c>
      <c r="C19" s="89" t="str">
        <f ca="1">IF(H19=1,J19,I19)</f>
        <v>Vollständig</v>
      </c>
      <c r="D19" s="97" t="str">
        <f>IF(H19=1,"Click here to answer question 2 for Tantalum","")</f>
        <v/>
      </c>
      <c r="E19" s="20" t="s">
        <v>780</v>
      </c>
      <c r="F19" s="94">
        <f>IF(B$14="No",0,1)</f>
        <v>0</v>
      </c>
      <c r="G19" s="70">
        <f>IF(B19=0,1,0)</f>
        <v>1</v>
      </c>
      <c r="H19" s="71">
        <f>F19*G19</f>
        <v>0</v>
      </c>
      <c r="I19" s="147" t="str">
        <f ca="1">OFFSET(L!$C$1,MATCH("Checker"&amp;"Comp",L!$A:$A,0)-1,SL,,)</f>
        <v>Vollständig</v>
      </c>
      <c r="J19" s="148" t="str">
        <f ca="1">OFFSET(L!$C$1,MATCH("Checker"&amp;ADDRESS(ROW(),COLUMN(),4),L!$A:$A,0)-1,SL,,)</f>
        <v>Erklären Sie in der Reiterzelle D32 der Erklärung, ob Tantalum für die Herstellung Ihrer Produkte erforderlich ist und ob es in den angegebenen Endprodukten enthalten ist</v>
      </c>
    </row>
    <row r="20" spans="1:10" ht="39">
      <c r="A20" s="90" t="str">
        <f ca="1">Declaration!B33</f>
        <v>Zinn  (*)</v>
      </c>
      <c r="B20" s="89" t="str">
        <f>IF($B$15="Yes",Declaration!D33,0)</f>
        <v>Yes</v>
      </c>
      <c r="C20" s="89" t="str">
        <f ca="1">IF(H20=1,J20,I20)</f>
        <v>Vollständig</v>
      </c>
      <c r="D20" s="97" t="str">
        <f>IF(H20=1,"Click here to answer question 2 for Tin","")</f>
        <v/>
      </c>
      <c r="E20" s="20" t="s">
        <v>780</v>
      </c>
      <c r="F20" s="94">
        <f>IF(B$15="No",0,1)</f>
        <v>1</v>
      </c>
      <c r="G20" s="70">
        <f>IF(B20=0,1,0)</f>
        <v>0</v>
      </c>
      <c r="H20" s="71">
        <f>F20*G20</f>
        <v>0</v>
      </c>
      <c r="I20" s="147" t="str">
        <f ca="1">OFFSET(L!$C$1,MATCH("Checker"&amp;"Comp",L!$A:$A,0)-1,SL,,)</f>
        <v>Vollständig</v>
      </c>
      <c r="J20" s="148" t="str">
        <f ca="1">OFFSET(L!$C$1,MATCH("Checker"&amp;ADDRESS(ROW(),COLUMN(),4),L!$A:$A,0)-1,SL,,)</f>
        <v>Erklären Sie in der Reiterzelle D33 der Erklärung, ob Zinn für die Herstellung Ihrer Produkte erforderlich ist und ob es in den angegebenen Endprodukten enthalten ist</v>
      </c>
    </row>
    <row r="21" spans="1:10" ht="39">
      <c r="A21" s="90" t="str">
        <f ca="1">Declaration!B34</f>
        <v xml:space="preserve">Gold  </v>
      </c>
      <c r="B21" s="89">
        <f>IF($B$16="Yes",Declaration!D34,0)</f>
        <v>0</v>
      </c>
      <c r="C21" s="89" t="str">
        <f ca="1">IF(H21=1,J21,I21)</f>
        <v>Vollständig</v>
      </c>
      <c r="D21" s="97" t="str">
        <f>IF(H21=1,"Click here to answer question 2 for Gold","")</f>
        <v/>
      </c>
      <c r="E21" s="20" t="s">
        <v>780</v>
      </c>
      <c r="F21" s="94">
        <f>IF(B$16="No",0,1)</f>
        <v>0</v>
      </c>
      <c r="G21" s="70">
        <f>IF(B21=0,1,0)</f>
        <v>1</v>
      </c>
      <c r="H21" s="71">
        <f>F21*G21</f>
        <v>0</v>
      </c>
      <c r="I21" s="147" t="str">
        <f ca="1">OFFSET(L!$C$1,MATCH("Checker"&amp;"Comp",L!$A:$A,0)-1,SL,,)</f>
        <v>Vollständig</v>
      </c>
      <c r="J21" s="148" t="str">
        <f ca="1">OFFSET(L!$C$1,MATCH("Checker"&amp;ADDRESS(ROW(),COLUMN(),4),L!$A:$A,0)-1,SL,,)</f>
        <v>Erklären Sie in der Reiterzelle D34 der Erklärung, ob Gold für die Herstellung Ihrer Produkte erforderlich ist und ob es in den angegebenen Endprodukten enthalten ist</v>
      </c>
    </row>
    <row r="22" spans="1:10" ht="39">
      <c r="A22" s="90" t="str">
        <f ca="1">Declaration!B35</f>
        <v xml:space="preserve">Wolfram  </v>
      </c>
      <c r="B22" s="89">
        <f>IF($B$17="Yes",Declaration!D35,0)</f>
        <v>0</v>
      </c>
      <c r="C22" s="89" t="str">
        <f ca="1">IF(H22=1,J22,I22)</f>
        <v>Vollständig</v>
      </c>
      <c r="D22" s="97" t="str">
        <f>IF(H22=1,"Click here to answer question 2 for Tungsten","")</f>
        <v/>
      </c>
      <c r="E22" s="20" t="s">
        <v>780</v>
      </c>
      <c r="F22" s="94">
        <f>IF(B$17="No",0,1)</f>
        <v>0</v>
      </c>
      <c r="G22" s="70">
        <f>IF(B22=0,1,0)</f>
        <v>1</v>
      </c>
      <c r="H22" s="71">
        <f>F22*G22</f>
        <v>0</v>
      </c>
      <c r="I22" s="147" t="str">
        <f ca="1">OFFSET(L!$C$1,MATCH("Checker"&amp;"Comp",L!$A:$A,0)-1,SL,,)</f>
        <v>Vollständig</v>
      </c>
      <c r="J22" s="148" t="str">
        <f ca="1">OFFSET(L!$C$1,MATCH("Checker"&amp;ADDRESS(ROW(),COLUMN(),4),L!$A:$A,0)-1,SL,,)</f>
        <v>Erklären Sie in der Reiterzelle D35 der Erklärung, ob Tungsten für die Herstellung Ihrer Produkte erforderlich ist und ob es in den angegebenen Endprodukten enthalten ist</v>
      </c>
    </row>
    <row r="23" spans="1:10" ht="57.75" customHeight="1">
      <c r="A23" s="89" t="str">
        <f ca="1">Declaration!B37</f>
        <v>3) Beschaffen Schmelzhütten in Ihrer Lieferkette das 3TG-Mineral aus den umfassten Ländern? (SEC-Begriff, siehe Definitions-Tab) (*)</v>
      </c>
      <c r="B23" s="92"/>
      <c r="C23" s="92"/>
      <c r="D23" s="96"/>
      <c r="E23" s="20" t="s">
        <v>780</v>
      </c>
      <c r="F23" s="93"/>
      <c r="J23" s="148"/>
    </row>
    <row r="24" spans="1:10" ht="39">
      <c r="A24" s="90" t="str">
        <f ca="1">Declaration!B38</f>
        <v xml:space="preserve">Tantal  </v>
      </c>
      <c r="B24" s="89">
        <f>IF(AND($B$14="Yes",$B$19="Yes"),Declaration!D38,0)</f>
        <v>0</v>
      </c>
      <c r="C24" s="89" t="str">
        <f ca="1">IF(H24=1,J24,I24)</f>
        <v>Vollständig</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Vollständig</v>
      </c>
      <c r="J24" s="19" t="str">
        <f ca="1">OFFSET(L!$C$1,MATCH("Checker"&amp;ADDRESS(ROW(),COLUMN(),4),L!$A:$A,0)-1,SL,,)</f>
        <v>Erklären Sie in der Reiterzelle D38 der Erklärung, ob innerhalb des Umfangs der in dieser Umfrage angegebenen Produkte verwendetes Tantalum aus der Demokratischen Republik Kongo oder einem benachbarten Land stammt</v>
      </c>
    </row>
    <row r="25" spans="1:10" ht="39">
      <c r="A25" s="90" t="str">
        <f ca="1">Declaration!B39</f>
        <v>Zinn  (*)</v>
      </c>
      <c r="B25" s="89" t="str">
        <f>IF(AND($B$15="Yes",$B$20="Yes"),Declaration!D39,0)</f>
        <v>Unknown</v>
      </c>
      <c r="C25" s="89" t="str">
        <f ca="1">IF(H25=1,J25,I25)</f>
        <v>Vollständig</v>
      </c>
      <c r="D25" s="97" t="str">
        <f>IF(H25=1,"Click here to answer question 3 for Tin","")</f>
        <v/>
      </c>
      <c r="E25" s="20" t="s">
        <v>780</v>
      </c>
      <c r="F25" s="94">
        <f>IF(OR(B15="No",B20="No"),0,1)</f>
        <v>1</v>
      </c>
      <c r="G25" s="70">
        <f>IF(B25=0,1,0)</f>
        <v>0</v>
      </c>
      <c r="H25" s="71">
        <f>F25*G25</f>
        <v>0</v>
      </c>
      <c r="I25" s="147" t="str">
        <f ca="1">OFFSET(L!$C$1,MATCH("Checker"&amp;"Comp",L!$A:$A,0)-1,SL,,)</f>
        <v>Vollständig</v>
      </c>
      <c r="J25" s="19" t="str">
        <f ca="1">OFFSET(L!$C$1,MATCH("Checker"&amp;ADDRESS(ROW(),COLUMN(),4),L!$A:$A,0)-1,SL,,)</f>
        <v>Erklären Sie in der Reiterzelle D39 der Erklärung, ob innerhalb des Umfangs der in dieser Umfrage angegebenen Produkte verwendetes Zinn aus der Demokratischen Republik Kongo oder einem benachbarten Land stammt</v>
      </c>
    </row>
    <row r="26" spans="1:10" ht="39">
      <c r="A26" s="90" t="str">
        <f ca="1">Declaration!B40</f>
        <v xml:space="preserve">Gold  </v>
      </c>
      <c r="B26" s="89">
        <f>IF(AND($B$16="Yes",$B$21="Yes"),Declaration!D40,0)</f>
        <v>0</v>
      </c>
      <c r="C26" s="89" t="str">
        <f ca="1">IF(H26=1,J26,I26)</f>
        <v>Vollständig</v>
      </c>
      <c r="D26" s="97" t="str">
        <f>IF(H26=1,"Click here to answer question 3 for Gold","")</f>
        <v/>
      </c>
      <c r="E26" s="20" t="s">
        <v>780</v>
      </c>
      <c r="F26" s="94">
        <f>IF(OR(B16="No",B21="No"),0,1)</f>
        <v>0</v>
      </c>
      <c r="G26" s="70">
        <f>IF(B26=0,1,0)</f>
        <v>1</v>
      </c>
      <c r="H26" s="71">
        <f>F26*G26</f>
        <v>0</v>
      </c>
      <c r="I26" s="147" t="str">
        <f ca="1">OFFSET(L!$C$1,MATCH("Checker"&amp;"Comp",L!$A:$A,0)-1,SL,,)</f>
        <v>Vollständig</v>
      </c>
      <c r="J26" s="19" t="str">
        <f ca="1">OFFSET(L!$C$1,MATCH("Checker"&amp;ADDRESS(ROW(),COLUMN(),4),L!$A:$A,0)-1,SL,,)</f>
        <v>Erklären Sie in der Reiterzelle D40 der Erklärung, ob innerhalb des Umfangs der in dieser Umfrage angegebenen Produkte verwendetes Gold aus der Demokratischen Republik Kongo oder einem benachbarten Land stammt</v>
      </c>
    </row>
    <row r="27" spans="1:10" ht="39">
      <c r="A27" s="90" t="str">
        <f ca="1">Declaration!B41</f>
        <v xml:space="preserve">Wolfram  </v>
      </c>
      <c r="B27" s="89">
        <f>IF(AND($B$17="Yes",$B$22="Yes"),Declaration!D41,0)</f>
        <v>0</v>
      </c>
      <c r="C27" s="89" t="str">
        <f ca="1">IF(H27=1,J27,I27)</f>
        <v>Vollständig</v>
      </c>
      <c r="D27" s="97" t="str">
        <f>IF(H27=1,"Click here to answer question 3 for Tungsten","")</f>
        <v/>
      </c>
      <c r="E27" s="20" t="s">
        <v>780</v>
      </c>
      <c r="F27" s="94">
        <f>IF(OR(B17="No",B22="No"),0,1)</f>
        <v>0</v>
      </c>
      <c r="G27" s="70">
        <f>IF(B27=0,1,0)</f>
        <v>1</v>
      </c>
      <c r="H27" s="71">
        <f>F27*G27</f>
        <v>0</v>
      </c>
      <c r="I27" s="147" t="str">
        <f ca="1">OFFSET(L!$C$1,MATCH("Checker"&amp;"Comp",L!$A:$A,0)-1,SL,,)</f>
        <v>Vollständig</v>
      </c>
      <c r="J27" s="19" t="str">
        <f ca="1">OFFSET(L!$C$1,MATCH("Checker"&amp;ADDRESS(ROW(),COLUMN(),4),L!$A:$A,0)-1,SL,,)</f>
        <v>Erklären Sie in der Reiterzelle D41 der Erklärung, ob innerhalb des Umfangs der in dieser Umfrage angegebenen Produkte verwendetes Tungsten aus der Demokratischen Republik Kongo oder einem benachbarten Land stammt</v>
      </c>
    </row>
    <row r="28" spans="1:10" ht="39.6" customHeight="1">
      <c r="A28" s="89" t="str">
        <f ca="1">Declaration!B43</f>
        <v>4) Beziehen Schmelzhütten in Ihrer Lieferkette ihre 3TG aus von Konflikten betroffenen und risikoreichen Gebieten? (*)</v>
      </c>
      <c r="B28" s="89"/>
      <c r="C28" s="89"/>
      <c r="D28" s="97"/>
      <c r="E28" s="20"/>
      <c r="F28" s="20"/>
      <c r="G28" s="20"/>
      <c r="I28" s="147"/>
    </row>
    <row r="29" spans="1:10" ht="41.1" customHeight="1">
      <c r="A29" s="90" t="str">
        <f ca="1">Declaration!B44</f>
        <v xml:space="preserve">Tantal  </v>
      </c>
      <c r="B29" s="89">
        <f>IF(AND($B$14="Yes",$B$19="Yes"),Declaration!D44,0)</f>
        <v>0</v>
      </c>
      <c r="C29" s="89" t="str">
        <f ca="1">IF(H29=1,J29,I29)</f>
        <v>Vollständig</v>
      </c>
      <c r="D29" s="260" t="str">
        <f>IF(H29=1,"Click here to answer question 4 for Tantalum","")</f>
        <v/>
      </c>
      <c r="E29" s="20"/>
      <c r="F29" s="94">
        <f>F24</f>
        <v>0</v>
      </c>
      <c r="G29" s="70">
        <f t="shared" ref="G29" si="8">IF(B29=0,1,0)</f>
        <v>1</v>
      </c>
      <c r="H29" s="71">
        <f t="shared" ref="H29" si="9">F29*G29</f>
        <v>0</v>
      </c>
      <c r="I29" s="147" t="str">
        <f ca="1">OFFSET(L!$C$1,MATCH("Checker"&amp;"Comp",L!$A:$A,0)-1,SL,,)</f>
        <v>Vollständig</v>
      </c>
      <c r="J29" s="19" t="str">
        <f ca="1">OFFSET(L!$C$1,MATCH("Checker"&amp;ADDRESS(ROW(),COLUMN(),4),L!$A:$A,0)-1,SL,,)</f>
        <v>Geben Sie in Zelle D44 der Erklärung, ob innerhalb des Umfangs der in dieser Umfrage angegebenen Produkte verwendetes Tantal aus einem konfliktbetroffenen und risikoreichen Gebiet stammt</v>
      </c>
    </row>
    <row r="30" spans="1:10" ht="41.1" customHeight="1">
      <c r="A30" s="90" t="str">
        <f ca="1">Declaration!B45</f>
        <v>Zinn  (*)</v>
      </c>
      <c r="B30" s="89" t="str">
        <f>IF(AND($B$15="Yes",$B$20="Yes"),Declaration!D45,0)</f>
        <v>Unknown</v>
      </c>
      <c r="C30" s="89" t="str">
        <f ca="1">IF(H30=1,J30,I30)</f>
        <v>Vollständig</v>
      </c>
      <c r="D30" s="260" t="str">
        <f>IF(H30=1,"Click here to answer question 4 for Tin","")</f>
        <v/>
      </c>
      <c r="E30" s="20"/>
      <c r="F30" s="94">
        <f>F25</f>
        <v>1</v>
      </c>
      <c r="G30" s="70">
        <f>IF(B30=0,1,0)</f>
        <v>0</v>
      </c>
      <c r="H30" s="71">
        <f>F30*G30</f>
        <v>0</v>
      </c>
      <c r="I30" s="147" t="str">
        <f ca="1">OFFSET(L!$C$1,MATCH("Checker"&amp;"Comp",L!$A:$A,0)-1,SL,,)</f>
        <v>Vollständig</v>
      </c>
      <c r="J30" s="19" t="str">
        <f ca="1">OFFSET(L!$C$1,MATCH("Checker"&amp;ADDRESS(ROW(),COLUMN(),4),L!$A:$A,0)-1,SL,,)</f>
        <v>Geben Sie in Zelle D45 der Erklärung an, ob innerhalb des Umfangs der in dieser Umfrage angegebenen Produkte verwendetes Zinn aus einem konfliktbetroffenen und risikoreichen Gebiet stammt</v>
      </c>
    </row>
    <row r="31" spans="1:10" ht="41.1" customHeight="1">
      <c r="A31" s="90" t="str">
        <f ca="1">Declaration!B46</f>
        <v xml:space="preserve">Gold  </v>
      </c>
      <c r="B31" s="89">
        <f>IF(AND($B$16="Yes",$B$21="Yes"),Declaration!D46,0)</f>
        <v>0</v>
      </c>
      <c r="C31" s="89" t="str">
        <f ca="1">IF(H31=1,J31,I31)</f>
        <v>Vollständig</v>
      </c>
      <c r="D31" s="260" t="str">
        <f>IF(H31=1,"Click here to answer question 4 for Gold","")</f>
        <v/>
      </c>
      <c r="E31" s="20"/>
      <c r="F31" s="94">
        <f>F26</f>
        <v>0</v>
      </c>
      <c r="G31" s="70">
        <f>IF(B31=0,1,0)</f>
        <v>1</v>
      </c>
      <c r="H31" s="71">
        <f>F31*G31</f>
        <v>0</v>
      </c>
      <c r="I31" s="147" t="str">
        <f ca="1">OFFSET(L!$C$1,MATCH("Checker"&amp;"Comp",L!$A:$A,0)-1,SL,,)</f>
        <v>Vollständig</v>
      </c>
      <c r="J31" s="19" t="str">
        <f ca="1">OFFSET(L!$C$1,MATCH("Checker"&amp;ADDRESS(ROW(),COLUMN(),4),L!$A:$A,0)-1,SL,,)</f>
        <v>Geben Sie in Zelle D46 der Erklärung an, ob innerhalb des Umfangs der in dieser Umfrage angegebenen Produkte verwendetes Gold aus einem konfliktbetroffenen und risikoreichen Gebiet stammt</v>
      </c>
    </row>
    <row r="32" spans="1:10" ht="41.1" customHeight="1">
      <c r="A32" s="90" t="str">
        <f ca="1">Declaration!B47</f>
        <v xml:space="preserve">Wolfram  </v>
      </c>
      <c r="B32" s="89">
        <f>IF(AND($B$17="Yes",$B$22="Yes"),Declaration!D47,0)</f>
        <v>0</v>
      </c>
      <c r="C32" s="89" t="str">
        <f ca="1">IF(H32=1,J32,I32)</f>
        <v>Vollständig</v>
      </c>
      <c r="D32" s="260" t="str">
        <f>IF(H32=1,"Click here to answer question 4 for Tungsten","")</f>
        <v/>
      </c>
      <c r="E32" s="20"/>
      <c r="F32" s="94">
        <f>F27</f>
        <v>0</v>
      </c>
      <c r="G32" s="70">
        <f>IF(B32=0,1,0)</f>
        <v>1</v>
      </c>
      <c r="H32" s="71">
        <f>F32*G32</f>
        <v>0</v>
      </c>
      <c r="I32" s="147" t="str">
        <f ca="1">OFFSET(L!$C$1,MATCH("Checker"&amp;"Comp",L!$A:$A,0)-1,SL,,)</f>
        <v>Vollständig</v>
      </c>
      <c r="J32" s="19" t="str">
        <f ca="1">OFFSET(L!$C$1,MATCH("Checker"&amp;ADDRESS(ROW(),COLUMN(),4),L!$A:$A,0)-1,SL,,)</f>
        <v>Geben Sie in Zelle D47 der Erklärung an, ob innerhalb des Umfangs der in dieser Umfrage angegebenen Produkte verwendetes Wolfram aus einem konfliktbetroffenen und risikoreichen Gebiet stammt</v>
      </c>
    </row>
    <row r="33" spans="1:10" ht="38.25">
      <c r="A33" s="89" t="str">
        <f ca="1">Declaration!B49</f>
        <v>5) Stammt das für die Funktionalität oder  Herstellung Ihrer Produkte benötigte 3TG-Mineral zu 100 % aus Recycling- oder Schrottquellen?  (*)</v>
      </c>
      <c r="B33" s="92"/>
      <c r="C33" s="92"/>
      <c r="D33" s="96"/>
      <c r="E33" s="20" t="s">
        <v>1273</v>
      </c>
      <c r="F33" s="93"/>
      <c r="J33" s="148"/>
    </row>
    <row r="34" spans="1:10" ht="39">
      <c r="A34" s="90" t="str">
        <f ca="1">Declaration!B50</f>
        <v xml:space="preserve">Tantal  </v>
      </c>
      <c r="B34" s="89">
        <f>IF(AND($B$14="Yes",$B$19="Yes"),Declaration!D50,0)</f>
        <v>0</v>
      </c>
      <c r="C34" s="89" t="str">
        <f ca="1">IF(H34=1,J34,I34)</f>
        <v>Vollständig</v>
      </c>
      <c r="D34" s="260" t="str">
        <f>IF(H34=1,"Click here to answer question 5 for Tantalum","")</f>
        <v/>
      </c>
      <c r="E34" s="20" t="s">
        <v>1273</v>
      </c>
      <c r="F34" s="94">
        <f>F24</f>
        <v>0</v>
      </c>
      <c r="G34" s="70">
        <f>IF(B34=0,1,0)</f>
        <v>1</v>
      </c>
      <c r="H34" s="71">
        <f>F34*G34</f>
        <v>0</v>
      </c>
      <c r="I34" s="147" t="str">
        <f ca="1">OFFSET(L!$C$1,MATCH("Checker"&amp;"Comp",L!$A:$A,0)-1,SL,,)</f>
        <v>Vollständig</v>
      </c>
      <c r="J34" s="148" t="str">
        <f ca="1">OFFSET(L!$C$1,MATCH("Checker"&amp;ADDRESS(ROW(),COLUMN(),4),L!$A:$A,0)-1,SL,,)</f>
        <v>Erklären Sie in der Reiterzelle D44 der Erklärung, ob innerhalb des Umfangs der in dieser Umfrage angegebenen Produkte verwendetes Tantalum vollständig aus Recycling oder Schrott stammt</v>
      </c>
    </row>
    <row r="35" spans="1:10" ht="39">
      <c r="A35" s="90" t="str">
        <f ca="1">Declaration!B51</f>
        <v>Zinn  (*)</v>
      </c>
      <c r="B35" s="89" t="str">
        <f>IF(AND($B$15="Yes",$B$20="Yes"),Declaration!D51,0)</f>
        <v>No</v>
      </c>
      <c r="C35" s="89" t="str">
        <f ca="1">IF(H35=1,J35,I35)</f>
        <v>Vollständig</v>
      </c>
      <c r="D35" s="260" t="str">
        <f>IF(H35=1,"Click here to answer question 5 for Tin","")</f>
        <v/>
      </c>
      <c r="E35" s="20" t="s">
        <v>1273</v>
      </c>
      <c r="F35" s="94">
        <f>F25</f>
        <v>1</v>
      </c>
      <c r="G35" s="70">
        <f>IF(B35=0,1,0)</f>
        <v>0</v>
      </c>
      <c r="H35" s="71">
        <f>F35*G35</f>
        <v>0</v>
      </c>
      <c r="I35" s="147" t="str">
        <f ca="1">OFFSET(L!$C$1,MATCH("Checker"&amp;"Comp",L!$A:$A,0)-1,SL,,)</f>
        <v>Vollständig</v>
      </c>
      <c r="J35" s="148" t="str">
        <f ca="1">OFFSET(L!$C$1,MATCH("Checker"&amp;ADDRESS(ROW(),COLUMN(),4),L!$A:$A,0)-1,SL,,)</f>
        <v>Erklären Sie in der Reiterzelle D45 der Erklärung, ob innerhalb des Umfangs der in dieser Umfrage angegebenen Produkte verwendetes Zinn vollständig aus Recycling oder Schrott stammt</v>
      </c>
    </row>
    <row r="36" spans="1:10" ht="39">
      <c r="A36" s="90" t="str">
        <f ca="1">Declaration!B52</f>
        <v xml:space="preserve">Gold  </v>
      </c>
      <c r="B36" s="89">
        <f>IF(AND($B$16="Yes",$B$21="Yes"),Declaration!D52,0)</f>
        <v>0</v>
      </c>
      <c r="C36" s="89" t="str">
        <f ca="1">IF(H36=1,J36,I36)</f>
        <v>Vollständig</v>
      </c>
      <c r="D36" s="260" t="str">
        <f>IF(H36=1,"Click here to answer question 5 for Gold","")</f>
        <v/>
      </c>
      <c r="E36" s="20" t="s">
        <v>1273</v>
      </c>
      <c r="F36" s="94">
        <f>F26</f>
        <v>0</v>
      </c>
      <c r="G36" s="70">
        <f>IF(B36=0,1,0)</f>
        <v>1</v>
      </c>
      <c r="H36" s="71">
        <f>F36*G36</f>
        <v>0</v>
      </c>
      <c r="I36" s="147" t="str">
        <f ca="1">OFFSET(L!$C$1,MATCH("Checker"&amp;"Comp",L!$A:$A,0)-1,SL,,)</f>
        <v>Vollständig</v>
      </c>
      <c r="J36" s="148" t="str">
        <f ca="1">OFFSET(L!$C$1,MATCH("Checker"&amp;ADDRESS(ROW(),COLUMN(),4),L!$A:$A,0)-1,SL,,)</f>
        <v>Erklären Sie in der Reiterzelle D46 der Erklärung, ob innerhalb des Umfangs der in dieser Umfrage angegebenen Produkte verwendetes Gold vollständig aus Recycling oder Schrott stammt</v>
      </c>
    </row>
    <row r="37" spans="1:10" ht="39">
      <c r="A37" s="90" t="str">
        <f ca="1">Declaration!B53</f>
        <v xml:space="preserve">Wolfram  </v>
      </c>
      <c r="B37" s="89">
        <f>IF(AND($B$17="Yes",$B$22="Yes"),Declaration!D53,0)</f>
        <v>0</v>
      </c>
      <c r="C37" s="89" t="str">
        <f ca="1">IF(H37=1,J37,I37)</f>
        <v>Vollständig</v>
      </c>
      <c r="D37" s="260" t="str">
        <f>IF(H37=1,"Click here to answer question 5 for Tungsten","")</f>
        <v/>
      </c>
      <c r="E37" s="20" t="s">
        <v>1273</v>
      </c>
      <c r="F37" s="94">
        <f>F27</f>
        <v>0</v>
      </c>
      <c r="G37" s="70">
        <f>IF(B37=0,1,0)</f>
        <v>1</v>
      </c>
      <c r="H37" s="71">
        <f>F37*G37</f>
        <v>0</v>
      </c>
      <c r="I37" s="147" t="str">
        <f ca="1">OFFSET(L!$C$1,MATCH("Checker"&amp;"Comp",L!$A:$A,0)-1,SL,,)</f>
        <v>Vollständig</v>
      </c>
      <c r="J37" s="148" t="str">
        <f ca="1">OFFSET(L!$C$1,MATCH("Checker"&amp;ADDRESS(ROW(),COLUMN(),4),L!$A:$A,0)-1,SL,,)</f>
        <v>Erklären Sie in der Reiterzelle D47 der Erklärung, ob innerhalb des Umfangs der in dieser Umfrage angegebenen Produkte verwendetes Tungsten vollständig aus Recycling oder Schrott stammt</v>
      </c>
    </row>
    <row r="38" spans="1:10" ht="38.25">
      <c r="A38" s="89" t="str">
        <f ca="1">Declaration!B55</f>
        <v>6) Wie hoch ist der Prozentsatz an Lieferanten, die auf Ihre Lieferkettenumfrage geantwortet haben? (*)</v>
      </c>
      <c r="B38" s="92"/>
      <c r="C38" s="92"/>
      <c r="D38" s="96"/>
      <c r="E38" s="20" t="s">
        <v>780</v>
      </c>
      <c r="F38" s="93"/>
    </row>
    <row r="39" spans="1:10" ht="26.25">
      <c r="A39" s="90" t="str">
        <f ca="1">Declaration!B56</f>
        <v xml:space="preserve">Tantal  </v>
      </c>
      <c r="B39" s="268">
        <f>IF(AND($B$14="Yes",$B$19="Yes"),Declaration!D56,0)</f>
        <v>0</v>
      </c>
      <c r="C39" s="89" t="str">
        <f ca="1">IF(H39=1,J39,I39)</f>
        <v>Vollständig</v>
      </c>
      <c r="D39" s="261" t="str">
        <f>IF(H39=1,"Click here to answer question 6 for Tantalum","")</f>
        <v/>
      </c>
      <c r="E39" s="20" t="s">
        <v>779</v>
      </c>
      <c r="F39" s="94">
        <f>F24</f>
        <v>0</v>
      </c>
      <c r="G39" s="70">
        <f>IF(B39=0,1,0)</f>
        <v>1</v>
      </c>
      <c r="H39" s="71">
        <f>F39*G39</f>
        <v>0</v>
      </c>
      <c r="I39" s="147" t="str">
        <f ca="1">OFFSET(L!$C$1,MATCH("Checker"&amp;"Comp",L!$A:$A,0)-1,SL,,)</f>
        <v>Vollständig</v>
      </c>
      <c r="J39" s="19" t="str">
        <f ca="1">OFFSET(L!$C$1,MATCH("Checker"&amp;ADDRESS(ROW(),COLUMN(),4),L!$A:$A,0)-1,SL,,)</f>
        <v>Geben Sie den Vollständigkeitsgrad der Schmelzhütteninformationen des Anbieters in Prozent in der Reiterzelle D50 der Erklärung an</v>
      </c>
    </row>
    <row r="40" spans="1:10" ht="26.25">
      <c r="A40" s="90" t="str">
        <f ca="1">Declaration!B57</f>
        <v>Zinn  (*)</v>
      </c>
      <c r="B40" s="268" t="str">
        <f>IF(AND($B$15="Yes",$B$20="Yes"),Declaration!D57,0)</f>
        <v>100%</v>
      </c>
      <c r="C40" s="89" t="str">
        <f ca="1">IF(H40=1,J40,I40)</f>
        <v>Vollständig</v>
      </c>
      <c r="D40" s="261" t="str">
        <f>IF(H40=1,"Click here to answer question 6 for Tin","")</f>
        <v/>
      </c>
      <c r="E40" s="20" t="s">
        <v>779</v>
      </c>
      <c r="F40" s="94">
        <f>F25</f>
        <v>1</v>
      </c>
      <c r="G40" s="70">
        <f>IF(B40=0,1,0)</f>
        <v>0</v>
      </c>
      <c r="H40" s="71">
        <f>F40*G40</f>
        <v>0</v>
      </c>
      <c r="I40" s="147" t="str">
        <f ca="1">OFFSET(L!$C$1,MATCH("Checker"&amp;"Comp",L!$A:$A,0)-1,SL,,)</f>
        <v>Vollständig</v>
      </c>
      <c r="J40" s="19" t="str">
        <f ca="1">OFFSET(L!$C$1,MATCH("Checker"&amp;ADDRESS(ROW(),COLUMN(),4),L!$A:$A,0)-1,SL,,)</f>
        <v>Geben Sie den Vollständigkeitsgrad der Schmelzhütteninformationen des Anbieters in Prozent in der Reiterzelle D51 der Erklärung an</v>
      </c>
    </row>
    <row r="41" spans="1:10" ht="26.25">
      <c r="A41" s="90" t="str">
        <f ca="1">Declaration!B58</f>
        <v xml:space="preserve">Gold  </v>
      </c>
      <c r="B41" s="268">
        <f>IF(AND($B$16="Yes",$B$21="Yes"),Declaration!D58,0)</f>
        <v>0</v>
      </c>
      <c r="C41" s="89" t="str">
        <f ca="1">IF(H41=1,J41,I41)</f>
        <v>Vollständig</v>
      </c>
      <c r="D41" s="261" t="str">
        <f>IF(H41=1,"Click here to answer question 6 for Gold","")</f>
        <v/>
      </c>
      <c r="E41" s="20" t="s">
        <v>779</v>
      </c>
      <c r="F41" s="94">
        <f>F26</f>
        <v>0</v>
      </c>
      <c r="G41" s="70">
        <f>IF(B41=0,1,0)</f>
        <v>1</v>
      </c>
      <c r="H41" s="71">
        <f>F41*G41</f>
        <v>0</v>
      </c>
      <c r="I41" s="147" t="str">
        <f ca="1">OFFSET(L!$C$1,MATCH("Checker"&amp;"Comp",L!$A:$A,0)-1,SL,,)</f>
        <v>Vollständig</v>
      </c>
      <c r="J41" s="19" t="str">
        <f ca="1">OFFSET(L!$C$1,MATCH("Checker"&amp;ADDRESS(ROW(),COLUMN(),4),L!$A:$A,0)-1,SL,,)</f>
        <v>Geben Sie den Vollständigkeitsgrad der Schmelzhütteninformationen des Anbieters in Prozent in der Reiterzelle D52 der Erklärung an</v>
      </c>
    </row>
    <row r="42" spans="1:10" ht="26.25">
      <c r="A42" s="90" t="str">
        <f ca="1">Declaration!B59</f>
        <v xml:space="preserve">Wolfram  </v>
      </c>
      <c r="B42" s="268">
        <f>IF(AND($B$17="Yes",$B$22="Yes"),Declaration!D59,0)</f>
        <v>0</v>
      </c>
      <c r="C42" s="89" t="str">
        <f ca="1">IF(H42=1,J42,I42)</f>
        <v>Vollständig</v>
      </c>
      <c r="D42" s="261" t="str">
        <f>IF(H42=1,"Click here to answer question 6 for Tungsten","")</f>
        <v/>
      </c>
      <c r="E42" s="20" t="s">
        <v>779</v>
      </c>
      <c r="F42" s="94">
        <f>F27</f>
        <v>0</v>
      </c>
      <c r="G42" s="70">
        <f>IF(B42=0,1,0)</f>
        <v>1</v>
      </c>
      <c r="H42" s="71">
        <f>F42*G42</f>
        <v>0</v>
      </c>
      <c r="I42" s="147" t="str">
        <f ca="1">OFFSET(L!$C$1,MATCH("Checker"&amp;"Comp",L!$A:$A,0)-1,SL,,)</f>
        <v>Vollständig</v>
      </c>
      <c r="J42" s="19" t="str">
        <f ca="1">OFFSET(L!$C$1,MATCH("Checker"&amp;ADDRESS(ROW(),COLUMN(),4),L!$A:$A,0)-1,SL,,)</f>
        <v>Geben Sie den Vollständigkeitsgrad der Schmelzhütteninformationen des Anbieters in Prozent in der Reiterzelle D53 der Erklärung an</v>
      </c>
    </row>
    <row r="43" spans="1:10" ht="51">
      <c r="A43" s="89" t="str">
        <f ca="1">Declaration!B61</f>
        <v>7) Haben Sie alle Schmelzhütten ermittelt, die das 3TG-Mineral für Ihre Lieferkette bereitstellen?  (*)</v>
      </c>
      <c r="B43" s="92"/>
      <c r="C43" s="92"/>
      <c r="D43" s="96"/>
      <c r="E43" s="20" t="s">
        <v>781</v>
      </c>
      <c r="F43" s="93"/>
    </row>
    <row r="44" spans="1:10" ht="51.75">
      <c r="A44" s="90" t="str">
        <f ca="1">Declaration!B62</f>
        <v xml:space="preserve">Tantal  </v>
      </c>
      <c r="B44" s="89">
        <f>IF(AND($B$14="Yes",$B$19="Yes"),Declaration!D62,0)</f>
        <v>0</v>
      </c>
      <c r="C44" s="89" t="str">
        <f ca="1">IF(H44=1,J44,I44)</f>
        <v>Vollständig</v>
      </c>
      <c r="D44" s="260" t="str">
        <f>IF(H44=1,"Click here to answer question 7 for Tantalum","")</f>
        <v/>
      </c>
      <c r="E44" s="20" t="s">
        <v>1269</v>
      </c>
      <c r="F44" s="94">
        <f>F24</f>
        <v>0</v>
      </c>
      <c r="G44" s="70">
        <f>IF(B44=0,1,0)</f>
        <v>1</v>
      </c>
      <c r="H44" s="71">
        <f>F44*G44</f>
        <v>0</v>
      </c>
      <c r="I44" s="147" t="str">
        <f ca="1">OFFSET(L!$C$1,MATCH("Checker"&amp;"Comp",L!$A:$A,0)-1,SL,,)</f>
        <v>Vollständig</v>
      </c>
      <c r="J44" s="19" t="str">
        <f ca="1">OFFSET(L!$C$1,MATCH("Checker"&amp;ADDRESS(ROW(),COLUMN(),4),L!$A:$A,0)-1,SL,,)</f>
        <v xml:space="preserve">Geben Sie in der Reiterzelle D56 der Erklärung an, ob alle Schmelzhüttennamen in der Antwort auf diese Umfrage im Umfang der angegebenen Produkte zur Verfügung gestellt worden sind </v>
      </c>
    </row>
    <row r="45" spans="1:10" ht="51.75">
      <c r="A45" s="90" t="str">
        <f ca="1">Declaration!B63</f>
        <v>Zinn  (*)</v>
      </c>
      <c r="B45" s="89" t="str">
        <f>IF(AND($B$15="Yes",$B$20="Yes"),Declaration!D63,0)</f>
        <v>Yes</v>
      </c>
      <c r="C45" s="89" t="str">
        <f ca="1">IF(H45=1,J45,I45)</f>
        <v>Vollständig</v>
      </c>
      <c r="D45" s="260" t="str">
        <f>IF(H45=1,"Click here to answer question 7 for Tin","")</f>
        <v/>
      </c>
      <c r="E45" s="20" t="s">
        <v>1269</v>
      </c>
      <c r="F45" s="94">
        <f>F25</f>
        <v>1</v>
      </c>
      <c r="G45" s="70">
        <f>IF(B45=0,1,0)</f>
        <v>0</v>
      </c>
      <c r="H45" s="71">
        <f>F45*G45</f>
        <v>0</v>
      </c>
      <c r="I45" s="147" t="str">
        <f ca="1">OFFSET(L!$C$1,MATCH("Checker"&amp;"Comp",L!$A:$A,0)-1,SL,,)</f>
        <v>Vollständig</v>
      </c>
      <c r="J45" s="19" t="str">
        <f ca="1">OFFSET(L!$C$1,MATCH("Checker"&amp;ADDRESS(ROW(),COLUMN(),4),L!$A:$A,0)-1,SL,,)</f>
        <v xml:space="preserve">Geben Sie in der Reiterzelle D57 der Erklärung an, ob alle Schmelzhüttennamen in der Antwort auf diese Umfrage im Umfang der angegebenen Produkte zur Verfügung gestellt worden sind </v>
      </c>
    </row>
    <row r="46" spans="1:10" ht="51.75">
      <c r="A46" s="90" t="str">
        <f ca="1">Declaration!B64</f>
        <v xml:space="preserve">Gold  </v>
      </c>
      <c r="B46" s="89">
        <f>IF(AND($B$16="Yes",$B$21="Yes"),Declaration!D64,0)</f>
        <v>0</v>
      </c>
      <c r="C46" s="89" t="str">
        <f ca="1">IF(H46=1,J46,I46)</f>
        <v>Vollständig</v>
      </c>
      <c r="D46" s="260" t="str">
        <f>IF(H46=1,"Click here to answer question 7 for Gold","")</f>
        <v/>
      </c>
      <c r="E46" s="20" t="s">
        <v>1269</v>
      </c>
      <c r="F46" s="94">
        <f>F26</f>
        <v>0</v>
      </c>
      <c r="G46" s="70">
        <f>IF(B46=0,1,0)</f>
        <v>1</v>
      </c>
      <c r="H46" s="71">
        <f>F46*G46</f>
        <v>0</v>
      </c>
      <c r="I46" s="147" t="str">
        <f ca="1">OFFSET(L!$C$1,MATCH("Checker"&amp;"Comp",L!$A:$A,0)-1,SL,,)</f>
        <v>Vollständig</v>
      </c>
      <c r="J46" s="19" t="str">
        <f ca="1">OFFSET(L!$C$1,MATCH("Checker"&amp;ADDRESS(ROW(),COLUMN(),4),L!$A:$A,0)-1,SL,,)</f>
        <v xml:space="preserve">Geben Sie in der Reiterzelle D58 der Erklärung an, ob alle Schmelzhüttennamen in der Antwort auf diese Umfrage im Umfang der angegebenen Produkte zur Verfügung gestellt worden sind </v>
      </c>
    </row>
    <row r="47" spans="1:10" ht="51.75">
      <c r="A47" s="90" t="str">
        <f ca="1">Declaration!B65</f>
        <v xml:space="preserve">Wolfram  </v>
      </c>
      <c r="B47" s="89">
        <f>IF(AND($B$17="Yes",$B$22="Yes"),Declaration!D65,0)</f>
        <v>0</v>
      </c>
      <c r="C47" s="89" t="str">
        <f ca="1">IF(H47=1,J47,I47)</f>
        <v>Vollständig</v>
      </c>
      <c r="D47" s="260" t="str">
        <f>IF(H47=1,"Click here to answer question 7 for Tungsten","")</f>
        <v/>
      </c>
      <c r="E47" s="20" t="s">
        <v>1269</v>
      </c>
      <c r="F47" s="94">
        <f>F27</f>
        <v>0</v>
      </c>
      <c r="G47" s="70">
        <f>IF(B47=0,1,0)</f>
        <v>1</v>
      </c>
      <c r="H47" s="71">
        <f>F47*G47</f>
        <v>0</v>
      </c>
      <c r="I47" s="147" t="str">
        <f ca="1">OFFSET(L!$C$1,MATCH("Checker"&amp;"Comp",L!$A:$A,0)-1,SL,,)</f>
        <v>Vollständig</v>
      </c>
      <c r="J47" s="19" t="str">
        <f ca="1">OFFSET(L!$C$1,MATCH("Checker"&amp;ADDRESS(ROW(),COLUMN(),4),L!$A:$A,0)-1,SL,,)</f>
        <v xml:space="preserve">Geben Sie in der Reiterzelle D59 der Erklärung an, ob alle Schmelzhüttennamen in der Antwort auf diese Umfrage im Umfang der angegebenen Produkte zur Verfügung gestellt worden sind  </v>
      </c>
    </row>
    <row r="48" spans="1:10" ht="63.75">
      <c r="A48" s="89" t="str">
        <f ca="1">Declaration!B67</f>
        <v>8) Haben Sie alle relevanten Informationen, die Ihr Unternehmen zu den Schmelzhütten erhalten hat, in dieser Erklärung aufgeführt?  (*)</v>
      </c>
      <c r="B48" s="92"/>
      <c r="C48" s="92"/>
      <c r="D48" s="96"/>
      <c r="E48" s="20" t="s">
        <v>782</v>
      </c>
      <c r="F48" s="93"/>
    </row>
    <row r="49" spans="1:10" ht="39">
      <c r="A49" s="90" t="str">
        <f ca="1">Declaration!B68</f>
        <v xml:space="preserve">Tantal  </v>
      </c>
      <c r="B49" s="89">
        <f>IF(AND($B$14="Yes",$B$19="Yes"),Declaration!D68,0)</f>
        <v>0</v>
      </c>
      <c r="C49" s="89" t="str">
        <f ca="1">IF(H49=1,J49,I49)</f>
        <v>Vollständig</v>
      </c>
      <c r="D49" s="261" t="str">
        <f>IF(H49=1,"Click here to answer question 8 for Tantalum","")</f>
        <v/>
      </c>
      <c r="E49" s="20" t="s">
        <v>780</v>
      </c>
      <c r="F49" s="94">
        <f>F24</f>
        <v>0</v>
      </c>
      <c r="G49" s="70">
        <f>IF(B49=0,1,0)</f>
        <v>1</v>
      </c>
      <c r="H49" s="71">
        <f>F49*G49</f>
        <v>0</v>
      </c>
      <c r="I49" s="147" t="str">
        <f ca="1">OFFSET(L!$C$1,MATCH("Checker"&amp;"Comp",L!$A:$A,0)-1,SL,,)</f>
        <v>Vollständig</v>
      </c>
      <c r="J49" s="19" t="str">
        <f ca="1">OFFSET(L!$C$1,MATCH("Checker"&amp;ADDRESS(ROW(),COLUMN(),4),L!$A:$A,0)-1,SL,,)</f>
        <v xml:space="preserve">Geben Sie in der Reiterzelle D62 der Erklärung an, ob alle Informationen über Tantalum-Schmelzhütten zur Verfügung gestellt worden sind </v>
      </c>
    </row>
    <row r="50" spans="1:10" ht="39">
      <c r="A50" s="90" t="str">
        <f ca="1">Declaration!B69</f>
        <v>Zinn  (*)</v>
      </c>
      <c r="B50" s="89" t="str">
        <f>IF(AND($B$15="Yes",$B$20="Yes"),Declaration!D69,0)</f>
        <v>Yes</v>
      </c>
      <c r="C50" s="89" t="str">
        <f ca="1">IF(H50=1,J50,I50)</f>
        <v>Vollständig</v>
      </c>
      <c r="D50" s="261" t="str">
        <f>IF(H50=1,"Click here to answer question 8 for Tin","")</f>
        <v/>
      </c>
      <c r="E50" s="20" t="s">
        <v>780</v>
      </c>
      <c r="F50" s="94">
        <f>F25</f>
        <v>1</v>
      </c>
      <c r="G50" s="70">
        <f>IF(B50=0,1,0)</f>
        <v>0</v>
      </c>
      <c r="H50" s="71">
        <f>F50*G50</f>
        <v>0</v>
      </c>
      <c r="I50" s="147" t="str">
        <f ca="1">OFFSET(L!$C$1,MATCH("Checker"&amp;"Comp",L!$A:$A,0)-1,SL,,)</f>
        <v>Vollständig</v>
      </c>
      <c r="J50" s="19" t="str">
        <f ca="1">OFFSET(L!$C$1,MATCH("Checker"&amp;ADDRESS(ROW(),COLUMN(),4),L!$A:$A,0)-1,SL,,)</f>
        <v xml:space="preserve">Geben Sie in der Reiterzelle D63 der Erklärung an, ob alle Informationen über Zinn-Schmelzhütten zur Verfügung gestellt worden sind </v>
      </c>
    </row>
    <row r="51" spans="1:10" ht="39">
      <c r="A51" s="90" t="str">
        <f ca="1">Declaration!B70</f>
        <v xml:space="preserve">Gold  </v>
      </c>
      <c r="B51" s="89">
        <f>IF(AND($B$16="Yes",$B$21="Yes"),Declaration!D70,0)</f>
        <v>0</v>
      </c>
      <c r="C51" s="89" t="str">
        <f ca="1">IF(H51=1,J51,I51)</f>
        <v>Vollständig</v>
      </c>
      <c r="D51" s="261" t="str">
        <f>IF(H51=1,"Click here to answer question 8 for Gold","")</f>
        <v/>
      </c>
      <c r="E51" s="20" t="s">
        <v>780</v>
      </c>
      <c r="F51" s="94">
        <f>F26</f>
        <v>0</v>
      </c>
      <c r="G51" s="70">
        <f>IF(B51=0,1,0)</f>
        <v>1</v>
      </c>
      <c r="H51" s="71">
        <f>F51*G51</f>
        <v>0</v>
      </c>
      <c r="I51" s="147" t="str">
        <f ca="1">OFFSET(L!$C$1,MATCH("Checker"&amp;"Comp",L!$A:$A,0)-1,SL,,)</f>
        <v>Vollständig</v>
      </c>
      <c r="J51" s="19" t="str">
        <f ca="1">OFFSET(L!$C$1,MATCH("Checker"&amp;ADDRESS(ROW(),COLUMN(),4),L!$A:$A,0)-1,SL,,)</f>
        <v>Geben Sie in der Reiterzelle D64 der Erklärung an, ob alle Informationen über Gold-Schmelzhütten zur Verfügung gestellt worden sind</v>
      </c>
    </row>
    <row r="52" spans="1:10" ht="39">
      <c r="A52" s="90" t="str">
        <f ca="1">Declaration!B71</f>
        <v xml:space="preserve">Wolfram  </v>
      </c>
      <c r="B52" s="89">
        <f>IF(AND($B$17="Yes",$B$22="Yes"),Declaration!D71,0)</f>
        <v>0</v>
      </c>
      <c r="C52" s="89" t="str">
        <f ca="1">IF(H52=1,J52,I52)</f>
        <v>Vollständig</v>
      </c>
      <c r="D52" s="261" t="str">
        <f>IF(H52=1,"Click here to answer question 8 for Tungsten","")</f>
        <v/>
      </c>
      <c r="E52" s="20" t="s">
        <v>780</v>
      </c>
      <c r="F52" s="94">
        <f>F27</f>
        <v>0</v>
      </c>
      <c r="G52" s="70">
        <f>IF(B52=0,1,0)</f>
        <v>1</v>
      </c>
      <c r="H52" s="71">
        <f>F52*G52</f>
        <v>0</v>
      </c>
      <c r="I52" s="147" t="str">
        <f ca="1">OFFSET(L!$C$1,MATCH("Checker"&amp;"Comp",L!$A:$A,0)-1,SL,,)</f>
        <v>Vollständig</v>
      </c>
      <c r="J52" s="19" t="str">
        <f ca="1">OFFSET(L!$C$1,MATCH("Checker"&amp;ADDRESS(ROW(),COLUMN(),4),L!$A:$A,0)-1,SL,,)</f>
        <v xml:space="preserve">Geben Sie in der Reiterzelle D65 der Erklärung an, ob alle Informationen über Tungsten-Schmelzhütten zur Verfügung gestellt worden sind </v>
      </c>
    </row>
    <row r="53" spans="1:10" ht="25.5">
      <c r="A53" s="89" t="str">
        <f ca="1">Declaration!B74</f>
        <v>Frage</v>
      </c>
      <c r="B53" s="92"/>
      <c r="C53" s="92"/>
      <c r="D53" s="96"/>
      <c r="E53" s="20" t="s">
        <v>428</v>
      </c>
      <c r="F53" s="93"/>
      <c r="G53" s="93"/>
      <c r="H53" s="93"/>
    </row>
    <row r="54" spans="1:10" ht="39">
      <c r="A54" s="89" t="str">
        <f ca="1">Declaration!B75</f>
        <v>A. Haben Sie eine konfliktfreie Beschaffungsrichtlinie für Mineralien erstellt? (*)</v>
      </c>
      <c r="B54" s="89" t="str">
        <f>Declaration!D75</f>
        <v>Yes</v>
      </c>
      <c r="C54" s="89" t="str">
        <f t="shared" ref="C54:C60" ca="1" si="10">IF(H54=1,J54,I54)</f>
        <v>Vollständig</v>
      </c>
      <c r="D54" s="95" t="str">
        <f>IF(H54=1,"Click here to answer question (A)","")</f>
        <v/>
      </c>
      <c r="E54" s="20" t="s">
        <v>1273</v>
      </c>
      <c r="F54" s="94">
        <f>IF(SUM(F$24:F$27)=0,0,1)</f>
        <v>1</v>
      </c>
      <c r="G54" s="70">
        <f>IF(B54=0,1,0)</f>
        <v>0</v>
      </c>
      <c r="H54" s="71">
        <f t="shared" ref="H54:H60" si="11">F54*G54</f>
        <v>0</v>
      </c>
      <c r="I54" s="147" t="str">
        <f ca="1">OFFSET(L!$C$1,MATCH("Checker"&amp;"Comp",L!$A:$A,0)-1,SL,,)</f>
        <v>Vollständig</v>
      </c>
      <c r="J54" s="19" t="str">
        <f ca="1">OFFSET(L!$C$1,MATCH("Checker"&amp;ADDRESS(ROW(),COLUMN(),4),L!$A:$A,0)-1,SL,,)</f>
        <v>Geben Sie in Zelle D75 der Erklärung an, ob Ihr Unternehmen Ihre Richtlinie zur konfliktfreien Mineralienbeschaffung auf seiner Website öffentlich verfügbar gemacht hat</v>
      </c>
    </row>
    <row r="55" spans="1:10" ht="54.75" customHeight="1">
      <c r="A55" s="89" t="str">
        <f ca="1">Declaration!B77</f>
        <v>B. Ist Ihre konfliktfreie Beschaffungsrichtlinie für Mineralien auf Ihrer Website einsehbar? (Hinweis - Wenn „Ja“, sollte der Benutzer die URL im Anmerkungsfeld angeben.) (*)</v>
      </c>
      <c r="B55" s="89" t="str">
        <f>Declaration!D77</f>
        <v>Yes</v>
      </c>
      <c r="C55" s="89" t="str">
        <f t="shared" ca="1" si="10"/>
        <v>Vollständig</v>
      </c>
      <c r="D55" s="95" t="str">
        <f>IF(H55=1,"Click here to answer question (B)","")</f>
        <v/>
      </c>
      <c r="E55" s="20" t="s">
        <v>1273</v>
      </c>
      <c r="F55" s="94">
        <f t="shared" ref="F55" si="12">F$54</f>
        <v>1</v>
      </c>
      <c r="G55" s="70">
        <f>IF(B55=0,1,0)</f>
        <v>0</v>
      </c>
      <c r="H55" s="71">
        <f t="shared" si="11"/>
        <v>0</v>
      </c>
      <c r="I55" s="147" t="str">
        <f ca="1">OFFSET(L!$C$1,MATCH("Checker"&amp;"Comp",L!$A:$A,0)-1,SL,,)</f>
        <v>Vollständig</v>
      </c>
      <c r="J55" s="19" t="str">
        <f ca="1">OFFSET(L!$C$1,MATCH("Checker"&amp;ADDRESS(ROW(),COLUMN(),4),L!$A:$A,0)-1,SL,,)</f>
        <v>Geben Sie in Zelle D77 der Erklärung an, ob Ihr Unternehmen Ihre Richtlinie zur konfliktfreien Mineralieneschaffung auf seiner Website öffentlich verfügbar gemacht hat</v>
      </c>
    </row>
    <row r="56" spans="1:10" ht="38.450000000000003" customHeight="1">
      <c r="A56" s="89" t="s">
        <v>3</v>
      </c>
      <c r="B56" s="89" t="str">
        <f>Declaration!G77</f>
        <v>https://www.stannol.de/fileadmin/redakteur/download/gesetzliche-vorgaben/5-Richtlinien_Konfliktmineralien_DE.pdf
https://www.stannol.de/fileadmin/user_upload/Conflict_Minerals_Policy.pdf</v>
      </c>
      <c r="C56" s="89" t="str">
        <f t="shared" ca="1" si="10"/>
        <v>Vollständig</v>
      </c>
      <c r="D56" s="95" t="str">
        <f>IF(H56=1,"Click here to specify URL for question (B)","")</f>
        <v/>
      </c>
      <c r="E56" s="20"/>
      <c r="F56" s="94">
        <f>IF(AND(F55=1,B55="Yes"),1,0)</f>
        <v>1</v>
      </c>
      <c r="G56" s="70">
        <f>IF(LEN(B56)&gt;1,0,1)</f>
        <v>0</v>
      </c>
      <c r="H56" s="71">
        <f t="shared" si="11"/>
        <v>0</v>
      </c>
      <c r="I56" s="147" t="str">
        <f ca="1">OFFSET(L!$C$1,MATCH("Checker"&amp;"Comp",L!$A:$A,0)-1,SL,,)</f>
        <v>Vollständig</v>
      </c>
      <c r="J56" s="140" t="str">
        <f ca="1">OFFSET(L!$C$1,MATCH("Checker"&amp;ADDRESS(ROW(),COLUMN(),4),L!$A:$A,0)-1,SL,,)</f>
        <v xml:space="preserve">Geben Sie in der Arbeitsblattzelle D77 der Erklärung den URL an, falls Sie Frage B mit „Ja“ beantworten. Das Format des URL sollte „www.companyname.com“ entsprechen </v>
      </c>
    </row>
    <row r="57" spans="1:10" ht="51">
      <c r="A57" s="89" t="str">
        <f ca="1">Declaration!B79</f>
        <v>C. Verlangen Sie von Ihren direkten Lieferanten, das 3TG-Mineral ausschließlich von Schmelzhütten zu beziehen, deren Sorgfaltspflichts-Praktiken von einer unabhängigen Instanz überprüft wurden? (*)</v>
      </c>
      <c r="B57" s="89" t="str">
        <f>Declaration!D79</f>
        <v>Yes</v>
      </c>
      <c r="C57" s="89" t="str">
        <f t="shared" ca="1" si="10"/>
        <v>Vollständig</v>
      </c>
      <c r="D57" s="95" t="str">
        <f>IF(H57=1,"Click here to answer question (C)","")</f>
        <v/>
      </c>
      <c r="E57" s="20" t="s">
        <v>1273</v>
      </c>
      <c r="F57" s="94">
        <f>F$54</f>
        <v>1</v>
      </c>
      <c r="G57" s="70">
        <f>IF(B57=0,1,0)</f>
        <v>0</v>
      </c>
      <c r="H57" s="71">
        <f t="shared" si="11"/>
        <v>0</v>
      </c>
      <c r="I57" s="147" t="str">
        <f ca="1">OFFSET(L!$C$1,MATCH("Checker"&amp;"Comp",L!$A:$A,0)-1,SL,,)</f>
        <v>Vollständig</v>
      </c>
      <c r="J57" s="19" t="str">
        <f ca="1">OFFSET(L!$C$1,MATCH("Checker"&amp;ADDRESS(ROW(),COLUMN(),4),L!$A:$A,0)-1,SL,,)</f>
        <v>Geben Sie in Zelle D79 der Erklärung an, ob Sie von Ihren direkten Lieferanten verlangen, bei Schmelzhütten einzukaufen, deren Due-Diligence-Praktiken von unabhängigen Prüfungsprogramm Dritter überprüft worden sind</v>
      </c>
    </row>
    <row r="58" spans="1:10" ht="39">
      <c r="A58" s="89" t="str">
        <f ca="1">Declaration!B81</f>
        <v>D. Haben Sie Sorgfaltspflichtmaßnahmen für die konfliktfreie Beschaffung in Kraft gesetzt? (*)</v>
      </c>
      <c r="B58" s="89" t="str">
        <f>Declaration!D81</f>
        <v>Yes</v>
      </c>
      <c r="C58" s="89" t="str">
        <f t="shared" ca="1" si="10"/>
        <v>Vollständig</v>
      </c>
      <c r="D58" s="95" t="str">
        <f>IF(H58=1,"Click here to answer question (D)","")</f>
        <v/>
      </c>
      <c r="E58" s="20" t="s">
        <v>1273</v>
      </c>
      <c r="F58" s="94">
        <f>F$54</f>
        <v>1</v>
      </c>
      <c r="G58" s="70">
        <f>IF(B58=0,1,0)</f>
        <v>0</v>
      </c>
      <c r="H58" s="71">
        <f t="shared" si="11"/>
        <v>0</v>
      </c>
      <c r="I58" s="147" t="str">
        <f ca="1">OFFSET(L!$C$1,MATCH("Checker"&amp;"Comp",L!$A:$A,0)-1,SL,,)</f>
        <v>Vollständig</v>
      </c>
      <c r="J58" s="19" t="str">
        <f ca="1">OFFSET(L!$C$1,MATCH("Checker"&amp;ADDRESS(ROW(),COLUMN(),4),L!$A:$A,0)-1,SL,,)</f>
        <v>Geben Sie in der Reiterzelle D81 der Erklärung an, ob Sie von Ihren Lieferanten Namen von Schmelzhütten verlangen</v>
      </c>
    </row>
    <row r="59" spans="1:10" ht="39">
      <c r="A59" s="89" t="str">
        <f ca="1">Declaration!B83</f>
        <v>E. Veranstaltet Ihr Unternehmen (eine) Konfliktmineralienumfrage(n) mit seinen entsprechenden Lieferanten? (*)</v>
      </c>
      <c r="B59" s="89" t="str">
        <f>Declaration!D83</f>
        <v>Yes, in conformance with IPC1755 (e.g., CMRT)</v>
      </c>
      <c r="C59" s="89" t="str">
        <f t="shared" ca="1" si="10"/>
        <v>Vollständig</v>
      </c>
      <c r="D59" s="95" t="str">
        <f>IF(H59=1,"Click here to answer question (E)","")</f>
        <v/>
      </c>
      <c r="E59" s="20" t="s">
        <v>1273</v>
      </c>
      <c r="F59" s="94">
        <f>F$54</f>
        <v>1</v>
      </c>
      <c r="G59" s="70">
        <f>IF(B59=0,1,0)</f>
        <v>0</v>
      </c>
      <c r="H59" s="71">
        <f t="shared" si="11"/>
        <v>0</v>
      </c>
      <c r="I59" s="147" t="str">
        <f ca="1">OFFSET(L!$C$1,MATCH("Checker"&amp;"Comp",L!$A:$A,0)-1,SL,,)</f>
        <v>Vollständig</v>
      </c>
      <c r="J59" s="19" t="str">
        <f ca="1">OFFSET(L!$C$1,MATCH("Checker"&amp;ADDRESS(ROW(),COLUMN(),4),L!$A:$A,0)-1,SL,,)</f>
        <v>Geben Sie in der Reiterzelle D83 der Erklärung an, ob Sie von Ihren Lieferanten verlangen, diese Vorlage zur Berichterstattung über Konfliktmineralien auszufüllen</v>
      </c>
    </row>
    <row r="60" spans="1:10" ht="51">
      <c r="A60" s="89" t="str">
        <f ca="1">Declaration!B85</f>
        <v>F. Überprüfen Sie die Sorgfaltspflichts-Informationen, die Sie von ihren Lieferanten erhalten, anhand der Erwartungen Ihres Unternehmens? (*)</v>
      </c>
      <c r="B60" s="89" t="str">
        <f>Declaration!D85</f>
        <v>Yes</v>
      </c>
      <c r="C60" s="89" t="str">
        <f t="shared" ca="1" si="10"/>
        <v>Vollständig</v>
      </c>
      <c r="D60" s="95" t="str">
        <f>IF(H60=1,"Click here to answer question (F)","")</f>
        <v/>
      </c>
      <c r="E60" s="20" t="s">
        <v>1273</v>
      </c>
      <c r="F60" s="94">
        <f>F$54</f>
        <v>1</v>
      </c>
      <c r="G60" s="70">
        <f>IF(B60=0,1,0)</f>
        <v>0</v>
      </c>
      <c r="H60" s="71">
        <f t="shared" si="11"/>
        <v>0</v>
      </c>
      <c r="I60" s="147" t="str">
        <f ca="1">OFFSET(L!$C$1,MATCH("Checker"&amp;"Comp",L!$A:$A,0)-1,SL,,)</f>
        <v>Vollständig</v>
      </c>
      <c r="J60" s="19" t="str">
        <f ca="1">OFFSET(L!$C$1,MATCH("Checker"&amp;ADDRESS(ROW(),COLUMN(),4),L!$A:$A,0)-1,SL,,)</f>
        <v>Geben Sie in der Reiterzelle D85 der Erklärung an, ob Sie Antworten der Lieferanten auf die Anforderungen Ihres Unternehmens überprüfen</v>
      </c>
    </row>
    <row r="61" spans="1:10" ht="15" hidden="1">
      <c r="A61" s="89"/>
      <c r="B61" s="89"/>
      <c r="C61" s="89"/>
      <c r="D61" s="95"/>
      <c r="E61" s="20"/>
      <c r="F61" s="94"/>
      <c r="G61" s="70"/>
      <c r="H61" s="71"/>
      <c r="I61" s="147"/>
    </row>
    <row r="62" spans="1:10" ht="39">
      <c r="A62" s="89" t="str">
        <f ca="1">Declaration!B87</f>
        <v>G. Sieht Ihr Review-Prozess ein Korrekturmaßnahmen-Management vor? (*)</v>
      </c>
      <c r="B62" s="89" t="str">
        <f>Declaration!D87</f>
        <v>Yes</v>
      </c>
      <c r="C62" s="89" t="str">
        <f t="shared" ref="C62:C68" ca="1" si="13">IF(H62=1,J62,I62)</f>
        <v>Vollständig</v>
      </c>
      <c r="D62" s="95" t="str">
        <f>IF(H62=1,"Click here to answer question (G)","")</f>
        <v/>
      </c>
      <c r="E62" s="20" t="s">
        <v>1273</v>
      </c>
      <c r="F62" s="94">
        <f>F$54</f>
        <v>1</v>
      </c>
      <c r="G62" s="70">
        <f>IF(B62=0,1,0)</f>
        <v>0</v>
      </c>
      <c r="H62" s="71">
        <f t="shared" ref="H62:H69" si="14">F62*G62</f>
        <v>0</v>
      </c>
      <c r="I62" s="147" t="str">
        <f ca="1">OFFSET(L!$C$1,MATCH("Checker"&amp;"Comp",L!$A:$A,0)-1,SL,,)</f>
        <v>Vollständig</v>
      </c>
      <c r="J62" s="19" t="str">
        <f ca="1">OFFSET(L!$C$1,MATCH("Checker"&amp;ADDRESS(ROW(),COLUMN(),4),L!$A:$A,0)-1,SL,,)</f>
        <v>Geben Sie in der Reiterzelle D87 der Erklärung an, ob Ihr Prüfungsverfahren ein Abhilfemaßnahmen-Management umfasst</v>
      </c>
    </row>
    <row r="63" spans="1:10" ht="39">
      <c r="A63" s="89" t="str">
        <f ca="1">Declaration!B89</f>
        <v>H. Ist Ihr Unternehmen zu einer jährlichen Offenlegung der Konfliktmineralien verpflichtet? (*)</v>
      </c>
      <c r="B63" s="89" t="str">
        <f>Declaration!D89</f>
        <v>No</v>
      </c>
      <c r="C63" s="89" t="str">
        <f t="shared" ca="1" si="13"/>
        <v>Vollständig</v>
      </c>
      <c r="D63" s="95" t="str">
        <f>IF(H63=1,"Click here to answer question (H)","")</f>
        <v/>
      </c>
      <c r="E63" s="20" t="s">
        <v>1273</v>
      </c>
      <c r="F63" s="94">
        <f>F$54</f>
        <v>1</v>
      </c>
      <c r="G63" s="70">
        <f>IF(B63=0,1,0)</f>
        <v>0</v>
      </c>
      <c r="H63" s="71">
        <f t="shared" si="14"/>
        <v>0</v>
      </c>
      <c r="I63" s="147" t="str">
        <f ca="1">OFFSET(L!$C$1,MATCH("Checker"&amp;"Comp",L!$A:$A,0)-1,SL,,)</f>
        <v>Vollständig</v>
      </c>
      <c r="J63" s="19" t="str">
        <f ca="1">OFFSET(L!$C$1,MATCH("Checker"&amp;ADDRESS(ROW(),COLUMN(),4),L!$A:$A,0)-1,SL,,)</f>
        <v>Geben Sie in Zelle D89 der Erklärung an, ob Sie der Offenlegungspflicht gegenüber der SEC, der EU-Regelung oder beiden unterliegen</v>
      </c>
    </row>
    <row r="64" spans="1:10" ht="39">
      <c r="A64" s="89" t="s">
        <v>1266</v>
      </c>
      <c r="B64" s="89" t="str">
        <f ca="1">IF(G64=1,"No products or item numbers listed","One or more product / item numbers have been provided")</f>
        <v>No products or item numbers listed</v>
      </c>
      <c r="C64" s="89" t="str">
        <f t="shared" ca="1" si="13"/>
        <v>Vollständig</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Vollständig</v>
      </c>
      <c r="J64" s="19" t="str">
        <f ca="1">OFFSET(L!$C$1,MATCH("Checker"&amp;ADDRESS(ROW(),COLUMN(),4),L!$A:$A,0)-1,SL,,)</f>
        <v>Nennen Sie ggf. ein oder mehr Produkte oder Gegenstandsnummern, auf die diese Erklärung anwendbar ist. Wählen Sie im Erklärungsreiter Hyperlink in Zelle 6H1, um den Reiter „Produktliste“ einzugeben</v>
      </c>
    </row>
    <row r="65" spans="1:12" ht="39">
      <c r="A65" s="89" t="s">
        <v>14996</v>
      </c>
      <c r="B65" s="89"/>
      <c r="C65" s="89" t="str">
        <f t="shared" ca="1" si="13"/>
        <v>Vollständig</v>
      </c>
      <c r="D65" s="95" t="str">
        <f ca="1">IF(H65=0,"","Click here to provide smelter information")</f>
        <v/>
      </c>
      <c r="E65" s="20" t="s">
        <v>1273</v>
      </c>
      <c r="F65" s="94">
        <f>F24</f>
        <v>0</v>
      </c>
      <c r="G65" s="70">
        <f ca="1">IF(AND(COUNTIF(SmelterIdetifiedForMetal,"Tantalum")&gt;0,COUNTIF('Smelter List'!AB$5:AB$2504,"Tantalum?*")&gt;0),0,1)</f>
        <v>1</v>
      </c>
      <c r="H65" s="71">
        <f t="shared" ca="1" si="14"/>
        <v>0</v>
      </c>
      <c r="I65" s="147" t="str">
        <f ca="1">OFFSET(L!$C$1,MATCH("Checker"&amp;"Comp",L!$A:$A,0)-1,SL,,)</f>
        <v>Vollständig</v>
      </c>
      <c r="J65" s="19" t="str">
        <f ca="1">OFFSET(L!$C$1,MATCH("Checker"&amp;ADDRESS(ROW(),COLUMN(),4),L!$A:$A,0)-1,SL,,)</f>
        <v xml:space="preserve">Geben Sie im Reiter „Smelter List“ eine Liste von Tantalum-Schmelzhütten ein, die Material für die Lieferkette beitragen </v>
      </c>
      <c r="K65" s="154">
        <f>IF(H14+H19&gt;0,1,0)</f>
        <v>0</v>
      </c>
      <c r="L65" s="19" t="e">
        <f ca="1">OFFSET(L!$C$1,MATCH("Checker"&amp;ADDRESS(ROW(),COLUMN(),4),L!$A:$A,0)-1,SL,,)</f>
        <v>#N/A</v>
      </c>
    </row>
    <row r="66" spans="1:12" ht="39">
      <c r="A66" s="89" t="s">
        <v>1806</v>
      </c>
      <c r="B66" s="89"/>
      <c r="C66" s="89" t="str">
        <f t="shared" ca="1" si="13"/>
        <v>Vollständig</v>
      </c>
      <c r="D66" s="95" t="str">
        <f ca="1">IF(H66=0,"","Click here to provide smelter information")</f>
        <v/>
      </c>
      <c r="E66" s="20" t="s">
        <v>780</v>
      </c>
      <c r="F66" s="94">
        <f>F25</f>
        <v>1</v>
      </c>
      <c r="G66" s="70">
        <f ca="1">IF(AND(COUNTIF(SmelterIdetifiedForMetal,"Tin")&gt;0,COUNTIF('Smelter List'!AB$5:AB$2504,"Tin?*")&gt;0),0,1)</f>
        <v>0</v>
      </c>
      <c r="H66" s="71">
        <f t="shared" ca="1" si="14"/>
        <v>0</v>
      </c>
      <c r="I66" s="147" t="str">
        <f ca="1">OFFSET(L!$C$1,MATCH("Checker"&amp;"Comp",L!$A:$A,0)-1,SL,,)</f>
        <v>Vollständig</v>
      </c>
      <c r="J66" s="19" t="str">
        <f ca="1">OFFSET(L!$C$1,MATCH("Checker"&amp;ADDRESS(ROW(),COLUMN(),4),L!$A:$A,0)-1,SL,,)</f>
        <v xml:space="preserve">Geben Sie im Reiter „Smelter List“ eine Liste von Zinn-Schmelzhütten ein, die Material für die Lieferkette beitragen    </v>
      </c>
      <c r="K66" s="154">
        <f>IF(H15+H20&gt;0,1,0)</f>
        <v>0</v>
      </c>
      <c r="L66" s="19" t="e">
        <f ca="1">OFFSET(L!$C$1,MATCH("Checker"&amp;ADDRESS(ROW(),COLUMN(),4),L!$A:$A,0)-1,SL,,)</f>
        <v>#N/A</v>
      </c>
    </row>
    <row r="67" spans="1:12" ht="39">
      <c r="A67" s="89" t="s">
        <v>1807</v>
      </c>
      <c r="B67" s="89"/>
      <c r="C67" s="89" t="str">
        <f t="shared" ca="1" si="13"/>
        <v>Vollständig</v>
      </c>
      <c r="D67" s="95" t="str">
        <f ca="1">IF(H67=0,"","Click here to provide smelter information")</f>
        <v/>
      </c>
      <c r="E67" s="20" t="s">
        <v>780</v>
      </c>
      <c r="F67" s="94">
        <f>F26</f>
        <v>0</v>
      </c>
      <c r="G67" s="70">
        <f ca="1">IF(AND(COUNTIF(SmelterIdetifiedForMetal,"Gold")&gt;0,COUNTIF('Smelter List'!AB$5:AB$2504,"Gold?*")&gt;0),0,1)</f>
        <v>1</v>
      </c>
      <c r="H67" s="71">
        <f t="shared" ca="1" si="14"/>
        <v>0</v>
      </c>
      <c r="I67" s="147" t="str">
        <f ca="1">OFFSET(L!$C$1,MATCH("Checker"&amp;"Comp",L!$A:$A,0)-1,SL,,)</f>
        <v>Vollständig</v>
      </c>
      <c r="J67" s="19" t="str">
        <f ca="1">OFFSET(L!$C$1,MATCH("Checker"&amp;ADDRESS(ROW(),COLUMN(),4),L!$A:$A,0)-1,SL,,)</f>
        <v xml:space="preserve">Geben Sie im Reiter „Smelter List“ eine Liste von Gold-Schmelzhütten ein, die Material für die Lieferkette beitragen  </v>
      </c>
      <c r="K67" s="154">
        <f>IF(H16+H21&gt;0,1,0)</f>
        <v>0</v>
      </c>
      <c r="L67" s="19" t="e">
        <f ca="1">OFFSET(L!$C$1,MATCH("Checker"&amp;ADDRESS(ROW(),COLUMN(),4),L!$A:$A,0)-1,SL,,)</f>
        <v>#N/A</v>
      </c>
    </row>
    <row r="68" spans="1:12" ht="39">
      <c r="A68" s="89" t="s">
        <v>1808</v>
      </c>
      <c r="B68" s="89"/>
      <c r="C68" s="89" t="str">
        <f t="shared" ca="1" si="13"/>
        <v>Vollständig</v>
      </c>
      <c r="D68" s="95" t="str">
        <f ca="1">IF(H68=0,"","Click here to provide smelter information")</f>
        <v/>
      </c>
      <c r="E68" s="20" t="s">
        <v>780</v>
      </c>
      <c r="F68" s="94">
        <f>F27</f>
        <v>0</v>
      </c>
      <c r="G68" s="70">
        <f ca="1">IF(AND(COUNTIF(SmelterIdetifiedForMetal,"Tungsten")&gt;0,COUNTIF('Smelter List'!AB$5:AB$2504,"Tungsten?*")&gt;0),0,1)</f>
        <v>1</v>
      </c>
      <c r="H68" s="71">
        <f t="shared" ca="1" si="14"/>
        <v>0</v>
      </c>
      <c r="I68" s="147" t="str">
        <f ca="1">OFFSET(L!$C$1,MATCH("Checker"&amp;"Comp",L!$A:$A,0)-1,SL,,)</f>
        <v>Vollständig</v>
      </c>
      <c r="J68" s="19" t="str">
        <f ca="1">OFFSET(L!$C$1,MATCH("Checker"&amp;ADDRESS(ROW(),COLUMN(),4),L!$A:$A,0)-1,SL,,)</f>
        <v xml:space="preserve">Geben Sie im Reiter „Smelter List“ eine Liste von Tungsten-Schmelzhütten ein, die Material für die Lieferkette beitragen  </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Vollständig</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26" sqref="C26"/>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Abschluss nur erforderlich, wenn die Ebene "Produkt (oder eine Liste von Produkten)" auf der "Erklärung" Arbeitsblatt ausgewählt wurde-</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869</v>
      </c>
      <c r="C4" s="393"/>
      <c r="D4" s="393"/>
      <c r="E4" s="24"/>
      <c r="F4"/>
    </row>
    <row r="5" spans="1:6" s="21" customFormat="1" ht="31.5">
      <c r="A5" s="131"/>
      <c r="B5" s="132" t="str">
        <f ca="1">OFFSET(L!$C$1,MATCH("Product List"&amp;ADDRESS(ROW(),COLUMN(),4),L!$A:$A,0)-1,SL,,)</f>
        <v>Produkt- oder Artikelnummer des Befragten (*)</v>
      </c>
      <c r="C5" s="132" t="str">
        <f ca="1">OFFSET(L!$C$1,MATCH("Product List"&amp;ADDRESS(ROW(),COLUMN(),4),L!$A:$A,0)-1,SL,,)</f>
        <v>Produkt- oder Artikelbeschreibung des Befragten</v>
      </c>
      <c r="D5" s="72" t="str">
        <f ca="1">OFFSET(L!$C$1,MATCH("Product List"&amp;ADDRESS(ROW(),COLUMN(),4),L!$A:$A,0)-1,SL,,)</f>
        <v>Kommentare</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C14" sqref="C14"/>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Metall</v>
      </c>
      <c r="B4" s="191" t="str">
        <f ca="1">OFFSET(L!$C$1,MATCH("Smelter Look-up"&amp;ADDRESS(ROW(),COLUMN(),4),L!$A:$A,0)-1,SL,,)</f>
        <v>Schmelzhüttensuche (*)</v>
      </c>
      <c r="C4" s="191" t="str">
        <f ca="1">OFFSET(L!$C$1,MATCH("Smelter Look-up"&amp;ADDRESS(ROW(),COLUMN(),4),L!$A:$A,0)-1,SL,,)</f>
        <v>Standard Schmelzhütten Namen</v>
      </c>
      <c r="D4" s="191" t="str">
        <f ca="1">OFFSET(L!$C$1,MATCH("Smelter Look-up"&amp;ADDRESS(ROW(),COLUMN(),4),L!$A:$A,0)-1,SL,,)</f>
        <v>Schmelzhütte: Land</v>
      </c>
      <c r="E4" s="191" t="str">
        <f ca="1">OFFSET(L!$C$1,MATCH("Smelter Look-up"&amp;ADDRESS(ROW(),COLUMN(),4),L!$A:$A,0)-1,SL,,)</f>
        <v>Schmelzhütten-ID</v>
      </c>
      <c r="F4" s="191" t="str">
        <f ca="1">OFFSET(L!$C$1,MATCH("Smelter Look-up"&amp;ADDRESS(ROW(),COLUMN(),4),L!$A:$A,0)-1,SL,,)</f>
        <v>Quelle der Schmelzhütte Id-Nummer</v>
      </c>
      <c r="G4" s="191" t="str">
        <f ca="1">OFFSET(L!$C$1,MATCH("Smelter Look-up"&amp;ADDRESS(ROW(),COLUMN(),4),L!$A:$A,0)-1,SL,,)</f>
        <v>Schmelzhütten: Straße</v>
      </c>
      <c r="H4" s="191" t="str">
        <f ca="1">OFFSET(L!$C$1,MATCH("Smelter Look-up"&amp;ADDRESS(ROW(),COLUMN(),4),L!$A:$A,0)-1,SL,,)</f>
        <v>Schmelzhütten: Stadt</v>
      </c>
      <c r="I4" s="191" t="str">
        <f ca="1">OFFSET(L!$C$1,MATCH("Smelter Look-up"&amp;ADDRESS(ROW(),COLUMN(),4),L!$A:$A,0)-1,SL,,)</f>
        <v>Schmelzhütten: Bundesland/Provinz</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8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56.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85.2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13.7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57">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2F4F27CC-4910-4973-B3DB-41038950F708}"/>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21F9F7E3-60E7-44E5-8EB0-5272DA0A99E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Claudio Sündermann</cp:lastModifiedBy>
  <cp:lastPrinted>2015-04-21T20:47:43Z</cp:lastPrinted>
  <dcterms:created xsi:type="dcterms:W3CDTF">2010-06-21T21:00:23Z</dcterms:created>
  <dcterms:modified xsi:type="dcterms:W3CDTF">2025-06-06T09:47:54Z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